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tzHowAarhus\Dropbox\Cras Melius\Excel\Øvelsesfiler Formler og Funktioner\"/>
    </mc:Choice>
  </mc:AlternateContent>
  <bookViews>
    <workbookView xWindow="0" yWindow="0" windowWidth="23040" windowHeight="9636" tabRatio="721" activeTab="1" xr2:uid="{E39CE4F9-C098-40A1-A281-DCF1799C947D}"/>
  </bookViews>
  <sheets>
    <sheet name="Øvelse" sheetId="9" r:id="rId1"/>
    <sheet name="Salgsoversigt" sheetId="1" r:id="rId2"/>
    <sheet name="Prisliste" sheetId="8" r:id="rId3"/>
    <sheet name="Indkøbspriser" sheetId="2" r:id="rId4"/>
    <sheet name="Bonusaftaler" sheetId="5" r:id="rId5"/>
    <sheet name="Marts salg" sheetId="4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H3" i="1" s="1"/>
  <c r="K3" i="1" s="1"/>
  <c r="I3" i="1"/>
  <c r="J3" i="1"/>
  <c r="L3" i="1"/>
  <c r="G4" i="1"/>
  <c r="H4" i="1"/>
  <c r="I4" i="1"/>
  <c r="J4" i="1" s="1"/>
  <c r="L4" i="1"/>
  <c r="G5" i="1"/>
  <c r="H5" i="1" s="1"/>
  <c r="K5" i="1" s="1"/>
  <c r="I5" i="1"/>
  <c r="J5" i="1"/>
  <c r="L5" i="1"/>
  <c r="G6" i="1"/>
  <c r="H6" i="1"/>
  <c r="I6" i="1"/>
  <c r="J6" i="1" s="1"/>
  <c r="L6" i="1"/>
  <c r="G7" i="1"/>
  <c r="H7" i="1" s="1"/>
  <c r="K7" i="1" s="1"/>
  <c r="I7" i="1"/>
  <c r="J7" i="1"/>
  <c r="L7" i="1"/>
  <c r="G8" i="1"/>
  <c r="H8" i="1"/>
  <c r="I8" i="1"/>
  <c r="J8" i="1" s="1"/>
  <c r="L8" i="1"/>
  <c r="G9" i="1"/>
  <c r="H9" i="1" s="1"/>
  <c r="K9" i="1" s="1"/>
  <c r="I9" i="1"/>
  <c r="J9" i="1"/>
  <c r="L9" i="1"/>
  <c r="G10" i="1"/>
  <c r="H10" i="1"/>
  <c r="I10" i="1"/>
  <c r="J10" i="1" s="1"/>
  <c r="L10" i="1"/>
  <c r="G11" i="1"/>
  <c r="H11" i="1" s="1"/>
  <c r="K11" i="1" s="1"/>
  <c r="I11" i="1"/>
  <c r="J11" i="1"/>
  <c r="L11" i="1"/>
  <c r="G12" i="1"/>
  <c r="H12" i="1"/>
  <c r="I12" i="1"/>
  <c r="J12" i="1" s="1"/>
  <c r="L12" i="1"/>
  <c r="G13" i="1"/>
  <c r="H13" i="1" s="1"/>
  <c r="K13" i="1" s="1"/>
  <c r="I13" i="1"/>
  <c r="J13" i="1"/>
  <c r="L13" i="1"/>
  <c r="G14" i="1"/>
  <c r="H14" i="1"/>
  <c r="I14" i="1"/>
  <c r="J14" i="1" s="1"/>
  <c r="L14" i="1"/>
  <c r="G15" i="1"/>
  <c r="H15" i="1" s="1"/>
  <c r="K15" i="1" s="1"/>
  <c r="I15" i="1"/>
  <c r="J15" i="1"/>
  <c r="L15" i="1"/>
  <c r="G16" i="1"/>
  <c r="H16" i="1"/>
  <c r="I16" i="1"/>
  <c r="J16" i="1" s="1"/>
  <c r="L16" i="1"/>
  <c r="G17" i="1"/>
  <c r="H17" i="1" s="1"/>
  <c r="K17" i="1" s="1"/>
  <c r="I17" i="1"/>
  <c r="J17" i="1"/>
  <c r="L17" i="1"/>
  <c r="G18" i="1"/>
  <c r="H18" i="1"/>
  <c r="I18" i="1"/>
  <c r="J18" i="1" s="1"/>
  <c r="L18" i="1"/>
  <c r="G19" i="1"/>
  <c r="H19" i="1" s="1"/>
  <c r="K19" i="1" s="1"/>
  <c r="I19" i="1"/>
  <c r="J19" i="1"/>
  <c r="L19" i="1"/>
  <c r="G20" i="1"/>
  <c r="H20" i="1"/>
  <c r="I20" i="1"/>
  <c r="J20" i="1" s="1"/>
  <c r="L20" i="1"/>
  <c r="G21" i="1"/>
  <c r="H21" i="1" s="1"/>
  <c r="K21" i="1" s="1"/>
  <c r="I21" i="1"/>
  <c r="J21" i="1"/>
  <c r="L21" i="1"/>
  <c r="G22" i="1"/>
  <c r="H22" i="1"/>
  <c r="I22" i="1"/>
  <c r="J22" i="1" s="1"/>
  <c r="L22" i="1"/>
  <c r="G23" i="1"/>
  <c r="H23" i="1" s="1"/>
  <c r="K23" i="1" s="1"/>
  <c r="I23" i="1"/>
  <c r="J23" i="1"/>
  <c r="L23" i="1"/>
  <c r="D14" i="5" l="1"/>
  <c r="E14" i="5" s="1"/>
  <c r="D15" i="5"/>
  <c r="E15" i="5" s="1"/>
  <c r="K22" i="1"/>
  <c r="K20" i="1"/>
  <c r="K18" i="1"/>
  <c r="K16" i="1"/>
  <c r="K14" i="1"/>
  <c r="K12" i="1"/>
  <c r="K10" i="1"/>
  <c r="K8" i="1"/>
  <c r="K6" i="1"/>
  <c r="K4" i="1"/>
</calcChain>
</file>

<file path=xl/sharedStrings.xml><?xml version="1.0" encoding="utf-8"?>
<sst xmlns="http://schemas.openxmlformats.org/spreadsheetml/2006/main" count="149" uniqueCount="44">
  <si>
    <t>Måned</t>
  </si>
  <si>
    <t>Varenummer</t>
  </si>
  <si>
    <t>Varetekst</t>
  </si>
  <si>
    <t>Antal solgte</t>
  </si>
  <si>
    <t>Indkøbspris</t>
  </si>
  <si>
    <t>Februar</t>
  </si>
  <si>
    <t>Halsbånd Sort - 30 cm</t>
  </si>
  <si>
    <t>Halsbånd Sort - 50 cm</t>
  </si>
  <si>
    <t>Hundefoder Basic - 1 kg</t>
  </si>
  <si>
    <t>Hundefoder Basic - 500 g</t>
  </si>
  <si>
    <t>Hundesnacks Yummi- 150 g</t>
  </si>
  <si>
    <t>Kattefoder Deluxe - 250 g</t>
  </si>
  <si>
    <t>Kattesnacks Sticks - 80 g</t>
  </si>
  <si>
    <t>Januar</t>
  </si>
  <si>
    <t>Marts</t>
  </si>
  <si>
    <t>Indkøbspriser</t>
  </si>
  <si>
    <t>Pris pr stk ex. moms</t>
  </si>
  <si>
    <t>Stk pr kasse</t>
  </si>
  <si>
    <t>Pris pr kasse ex. moms</t>
  </si>
  <si>
    <t>Leverandør</t>
  </si>
  <si>
    <t>Fodergrossisten</t>
  </si>
  <si>
    <t>Mad til Meow</t>
  </si>
  <si>
    <t>Kort Snor</t>
  </si>
  <si>
    <t>Hundesnacks Yummi - 150 g</t>
  </si>
  <si>
    <t>Salgsoversigt Dyrebutikken</t>
  </si>
  <si>
    <t>Kvartal</t>
  </si>
  <si>
    <t>Q1</t>
  </si>
  <si>
    <t>År</t>
  </si>
  <si>
    <t>Bonusaftaler</t>
  </si>
  <si>
    <t>Bonus</t>
  </si>
  <si>
    <t>Hvis køb overstiger 75.000 kr pr kvartal, udløses en bonus på 3%</t>
  </si>
  <si>
    <t>Hvis køb overstiger 125.000 kr pr kvartal, udløses en bonus på 5%</t>
  </si>
  <si>
    <t>Køb over</t>
  </si>
  <si>
    <t>Oversigt</t>
  </si>
  <si>
    <t>Købt for</t>
  </si>
  <si>
    <t>Pris pr stk inkl. moms</t>
  </si>
  <si>
    <t>Prisliste</t>
  </si>
  <si>
    <t>Øvelse</t>
  </si>
  <si>
    <t>1. Skab oversigt over omsætning inkl. og ekskl. moms, samt hvor stor indtjeningen har været pr artikel pr måned.</t>
  </si>
  <si>
    <t>2. Udregn om der udløses bonus fra leverandørerne i Q1.</t>
  </si>
  <si>
    <t>Salg inkl. Moms</t>
  </si>
  <si>
    <t>Salg eks. Moms</t>
  </si>
  <si>
    <t>Total omkostning eks. Moms</t>
  </si>
  <si>
    <t>Dækningsbidrag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</si>
</sst>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.&quot;_-;\-* #,##0.00\ &quot;kr.&quot;_-;_-* &quot;-&quot;??\ &quot;kr.&quot;_-;_-@_-"/>
    <numFmt numFmtId="165" formatCode="_-* #,##0\ &quot;kr.&quot;_-;\-* #,##0\ &quot;kr.&quot;_-;_-* &quot;-&quot;??\ &quot;kr.&quot;_-;_-@_-"/>
    <numFmt numFmtId="170" formatCode="#,##0\ &quot;kr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4" fillId="0" borderId="4" xfId="0" applyFont="1" applyBorder="1"/>
    <xf numFmtId="0" fontId="0" fillId="0" borderId="0" xfId="0" applyBorder="1"/>
    <xf numFmtId="0" fontId="0" fillId="0" borderId="5" xfId="0" applyBorder="1"/>
    <xf numFmtId="0" fontId="5" fillId="0" borderId="4" xfId="0" applyFont="1" applyBorder="1"/>
    <xf numFmtId="0" fontId="0" fillId="0" borderId="4" xfId="0" applyBorder="1"/>
    <xf numFmtId="0" fontId="5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/>
    <xf numFmtId="0" fontId="0" fillId="0" borderId="9" xfId="0" applyBorder="1"/>
    <xf numFmtId="0" fontId="4" fillId="0" borderId="9" xfId="0" applyFont="1" applyFill="1" applyBorder="1"/>
    <xf numFmtId="165" fontId="0" fillId="0" borderId="9" xfId="1" applyNumberFormat="1" applyFont="1" applyBorder="1"/>
    <xf numFmtId="9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9" xfId="1" applyNumberFormat="1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165" fontId="0" fillId="0" borderId="11" xfId="1" applyNumberFormat="1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65" fontId="0" fillId="0" borderId="17" xfId="1" applyNumberFormat="1" applyFont="1" applyBorder="1"/>
    <xf numFmtId="0" fontId="0" fillId="0" borderId="17" xfId="0" applyBorder="1"/>
    <xf numFmtId="170" fontId="0" fillId="0" borderId="0" xfId="0" applyNumberFormat="1" applyFont="1"/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170" fontId="0" fillId="0" borderId="9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0" formatCode="#,##0\ &quot;kr.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0" formatCode="#,##0\ &quot;kr.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0" formatCode="#,##0\ &quot;kr.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0" formatCode="#,##0\ &quot;kr.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0" formatCode="#,##0\ &quot;kr.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0" formatCode="#,##0\ &quot;kr.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-* #,##0\ &quot;kr.&quot;_-;\-* #,##0\ &quot;kr.&quot;_-;_-* &quot;-&quot;??\ &quot;kr.&quot;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D29055-5976-4355-ABED-56C8D32535E7}" name="Table1" displayName="Table1" ref="A2:L23" totalsRowShown="0" headerRowDxfId="6" dataDxfId="13">
  <autoFilter ref="A2:L23" xr:uid="{AE72D2F0-D002-4354-B0DD-41EC5DE712A6}"/>
  <tableColumns count="12">
    <tableColumn id="1" xr3:uid="{B231C1A4-3DA2-4524-B532-C1F06E5EA91F}" name="År" dataDxfId="12"/>
    <tableColumn id="2" xr3:uid="{D3C49E08-8A8C-412C-8C1B-3351E5FFB00E}" name="Kvartal" dataDxfId="11"/>
    <tableColumn id="3" xr3:uid="{2FD30F32-A9DF-4056-9DCA-A4293FD8C584}" name="Måned" dataDxfId="10"/>
    <tableColumn id="4" xr3:uid="{A2B03188-9341-4B23-AF9A-DED1686AD39F}" name="Varenummer" dataDxfId="9"/>
    <tableColumn id="5" xr3:uid="{A45C7BA9-2F0F-48C8-9B65-286FD3D2D472}" name="Varetekst" dataDxfId="8"/>
    <tableColumn id="6" xr3:uid="{73ECC353-5C20-4A69-B904-176C220AAD25}" name="Antal solgte" dataDxfId="7"/>
    <tableColumn id="7" xr3:uid="{7A95891E-4F34-4E63-BD2D-6BC3496E547F}" name="Salg inkl. Moms" dataDxfId="5">
      <calculatedColumnFormula>VLOOKUP(Table1[[#This Row],[Varenummer]],Prisliste[],3,FALSE)*Table1[[#This Row],[Antal solgte]]</calculatedColumnFormula>
    </tableColumn>
    <tableColumn id="8" xr3:uid="{8C4066DE-8763-47A1-886B-648C89AC4BF3}" name="Salg eks. Moms" dataDxfId="4">
      <calculatedColumnFormula>Table1[[#This Row],[Salg inkl. Moms]]*0.8</calculatedColumnFormula>
    </tableColumn>
    <tableColumn id="9" xr3:uid="{A563A7F9-7E0B-4F0A-B8B4-C8CDF5D22A11}" name="Indkøbspris" dataDxfId="3">
      <calculatedColumnFormula>VLOOKUP(Table1[[#This Row],[Varenummer]],Indkøbsprisliste[[Varenummer]:[Pris pr stk ex. moms]],3,FALSE)</calculatedColumnFormula>
    </tableColumn>
    <tableColumn id="10" xr3:uid="{12EA7F95-0910-46C5-AE49-E2D1F2E47E1A}" name="Total omkostning eks. Moms" dataDxfId="2">
      <calculatedColumnFormula>Table1[[#This Row],[Indkøbspris]]*Table1[[#This Row],[Antal solgte]]</calculatedColumnFormula>
    </tableColumn>
    <tableColumn id="11" xr3:uid="{CF189C29-A138-4FD4-926D-4E403E6C43A1}" name="Dækningsbidrag" dataDxfId="1">
      <calculatedColumnFormula>Table1[[#This Row],[Salg eks. Moms]]-Table1[[#This Row],[Total omkostning eks. Moms]]</calculatedColumnFormula>
    </tableColumn>
    <tableColumn id="12" xr3:uid="{87955DA9-DBBA-4F4F-954C-15B01B8F9561}" name="Leverandør" dataDxfId="0">
      <calculatedColumnFormula>INDEX(Indkøbsprisliste[Leverandør],MATCH(Table1[[#This Row],[Varenummer]],Indkøbsprisliste[Varenummer],0))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DCBAD9-32FA-401A-BC47-F0FFECAEF337}" name="Prisliste" displayName="Prisliste" ref="A2:C9" totalsRowShown="0" headerRowBorderDxfId="28" tableBorderDxfId="29" totalsRowBorderDxfId="27">
  <autoFilter ref="A2:C9" xr:uid="{3274A97A-B533-44D5-BE6F-DEF219617E1C}"/>
  <tableColumns count="3">
    <tableColumn id="1" xr3:uid="{D13E6153-6310-4106-8BD9-39944D05788E}" name="Varenummer" dataDxfId="26"/>
    <tableColumn id="2" xr3:uid="{30ACB42A-6062-43D4-B2C0-E154DFD7828B}" name="Varetekst" dataDxfId="25"/>
    <tableColumn id="3" xr3:uid="{4F8948FF-D0B7-4505-9E8B-559755C1D12C}" name="Pris pr stk inkl. moms" dataDxfId="24" dataCellStyle="Currenc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69D3116-FD07-4DA3-9406-3C791993FEB8}" name="Indkøbsprisliste" displayName="Indkøbsprisliste" ref="A2:F9" totalsRowShown="0" headerRowDxfId="14" headerRowBorderDxfId="22" tableBorderDxfId="23" totalsRowBorderDxfId="21">
  <autoFilter ref="A2:F9" xr:uid="{58FD7A98-133D-41D2-98C4-37CA9A14EA14}"/>
  <tableColumns count="6">
    <tableColumn id="1" xr3:uid="{B3158271-16DC-4A1C-8829-B9950955F145}" name="Varenummer" dataDxfId="20"/>
    <tableColumn id="2" xr3:uid="{F11675B0-7584-4C00-973D-DFE43EFA522C}" name="Varetekst" dataDxfId="19"/>
    <tableColumn id="3" xr3:uid="{A6C162A6-3816-4D49-9BB4-458BAB269141}" name="Pris pr stk ex. moms" dataDxfId="18"/>
    <tableColumn id="4" xr3:uid="{D736F10A-4AD7-4B4F-B34C-71A27FDF593C}" name="Stk pr kasse" dataDxfId="17"/>
    <tableColumn id="5" xr3:uid="{502293BC-68E3-4C23-AEE3-11220A8BE204}" name="Pris pr kasse ex. moms" dataDxfId="16"/>
    <tableColumn id="6" xr3:uid="{6B8AE5D7-5A71-4ADA-96A0-12EA31CA6E9D}" name="Leverandør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B7CF9-34B6-404A-A2D0-D98BA44C058A}">
  <dimension ref="A1:A3"/>
  <sheetViews>
    <sheetView showGridLines="0" zoomScale="120" zoomScaleNormal="120" workbookViewId="0">
      <selection activeCell="A4" sqref="A4"/>
    </sheetView>
  </sheetViews>
  <sheetFormatPr defaultRowHeight="14.4" x14ac:dyDescent="0.3"/>
  <sheetData>
    <row r="1" spans="1:1" x14ac:dyDescent="0.3">
      <c r="A1" s="3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FED76-C81A-4BE0-96B4-BB290BE876B0}">
  <dimension ref="A1:L23"/>
  <sheetViews>
    <sheetView tabSelected="1" zoomScaleNormal="100" workbookViewId="0">
      <selection activeCell="M10" sqref="M10"/>
    </sheetView>
  </sheetViews>
  <sheetFormatPr defaultRowHeight="14.4" x14ac:dyDescent="0.3"/>
  <cols>
    <col min="1" max="1" width="6.88671875" style="2" customWidth="1"/>
    <col min="2" max="2" width="8.77734375" style="2" customWidth="1"/>
    <col min="3" max="3" width="12.44140625" style="2" customWidth="1"/>
    <col min="4" max="4" width="14" style="2" customWidth="1"/>
    <col min="5" max="5" width="24.6640625" style="2" bestFit="1" customWidth="1"/>
    <col min="6" max="6" width="14.77734375" style="2" bestFit="1" customWidth="1"/>
    <col min="7" max="7" width="16.5546875" style="2" bestFit="1" customWidth="1"/>
    <col min="8" max="8" width="16.33203125" style="2" bestFit="1" customWidth="1"/>
    <col min="9" max="9" width="13" style="2" bestFit="1" customWidth="1"/>
    <col min="10" max="10" width="16.6640625" style="2" customWidth="1"/>
    <col min="11" max="11" width="16.88671875" style="2" bestFit="1" customWidth="1"/>
    <col min="12" max="12" width="15.5546875" style="2" bestFit="1" customWidth="1"/>
    <col min="13" max="16384" width="8.88671875" style="2"/>
  </cols>
  <sheetData>
    <row r="1" spans="1:12" ht="18" x14ac:dyDescent="0.35">
      <c r="A1" s="1" t="s">
        <v>24</v>
      </c>
      <c r="B1" s="1"/>
    </row>
    <row r="2" spans="1:12" s="34" customFormat="1" ht="28.8" x14ac:dyDescent="0.3">
      <c r="A2" s="34" t="s">
        <v>27</v>
      </c>
      <c r="B2" s="34" t="s">
        <v>25</v>
      </c>
      <c r="C2" s="34" t="s">
        <v>0</v>
      </c>
      <c r="D2" s="34" t="s">
        <v>1</v>
      </c>
      <c r="E2" s="34" t="s">
        <v>2</v>
      </c>
      <c r="F2" s="34" t="s">
        <v>3</v>
      </c>
      <c r="G2" s="35" t="s">
        <v>40</v>
      </c>
      <c r="H2" s="35" t="s">
        <v>41</v>
      </c>
      <c r="I2" s="35" t="s">
        <v>4</v>
      </c>
      <c r="J2" s="35" t="s">
        <v>42</v>
      </c>
      <c r="K2" s="35" t="s">
        <v>43</v>
      </c>
      <c r="L2" s="35" t="s">
        <v>19</v>
      </c>
    </row>
    <row r="3" spans="1:12" x14ac:dyDescent="0.3">
      <c r="A3" s="2">
        <v>2018</v>
      </c>
      <c r="B3" s="2" t="s">
        <v>26</v>
      </c>
      <c r="C3" s="2" t="s">
        <v>13</v>
      </c>
      <c r="D3" s="2">
        <v>306</v>
      </c>
      <c r="E3" s="2" t="s">
        <v>6</v>
      </c>
      <c r="F3" s="2">
        <v>232</v>
      </c>
      <c r="G3" s="33">
        <f>VLOOKUP(Table1[[#This Row],[Varenummer]],Prisliste[],3,FALSE)*Table1[[#This Row],[Antal solgte]]</f>
        <v>32555.400000000005</v>
      </c>
      <c r="H3" s="33">
        <f>Table1[[#This Row],[Salg inkl. Moms]]*0.8</f>
        <v>26044.320000000007</v>
      </c>
      <c r="I3" s="33">
        <f>VLOOKUP(Table1[[#This Row],[Varenummer]],Indkøbsprisliste[[Varenummer]:[Pris pr stk ex. moms]],3,FALSE)</f>
        <v>56.13</v>
      </c>
      <c r="J3" s="33">
        <f>Table1[[#This Row],[Indkøbspris]]*Table1[[#This Row],[Antal solgte]]</f>
        <v>13022.16</v>
      </c>
      <c r="K3" s="33">
        <f>Table1[[#This Row],[Salg eks. Moms]]-Table1[[#This Row],[Total omkostning eks. Moms]]</f>
        <v>13022.160000000007</v>
      </c>
      <c r="L3" s="33" t="str">
        <f>INDEX(Indkøbsprisliste[Leverandør],MATCH(Table1[[#This Row],[Varenummer]],Indkøbsprisliste[Varenummer],0))</f>
        <v>Kort Snor</v>
      </c>
    </row>
    <row r="4" spans="1:12" x14ac:dyDescent="0.3">
      <c r="A4" s="2">
        <v>2018</v>
      </c>
      <c r="B4" s="2" t="s">
        <v>26</v>
      </c>
      <c r="C4" s="2" t="s">
        <v>13</v>
      </c>
      <c r="D4" s="2">
        <v>307</v>
      </c>
      <c r="E4" s="2" t="s">
        <v>7</v>
      </c>
      <c r="F4" s="2">
        <v>292</v>
      </c>
      <c r="G4" s="33">
        <f>VLOOKUP(Table1[[#This Row],[Varenummer]],Prisliste[],3,FALSE)*Table1[[#This Row],[Antal solgte]]</f>
        <v>56976.5</v>
      </c>
      <c r="H4" s="33">
        <f>Table1[[#This Row],[Salg inkl. Moms]]*0.8</f>
        <v>45581.200000000004</v>
      </c>
      <c r="I4" s="33">
        <f>VLOOKUP(Table1[[#This Row],[Varenummer]],Indkøbsprisliste[[Varenummer]:[Pris pr stk ex. moms]],3,FALSE)</f>
        <v>78.05</v>
      </c>
      <c r="J4" s="33">
        <f>Table1[[#This Row],[Indkøbspris]]*Table1[[#This Row],[Antal solgte]]</f>
        <v>22790.6</v>
      </c>
      <c r="K4" s="33">
        <f>Table1[[#This Row],[Salg eks. Moms]]-Table1[[#This Row],[Total omkostning eks. Moms]]</f>
        <v>22790.600000000006</v>
      </c>
      <c r="L4" s="33" t="str">
        <f>INDEX(Indkøbsprisliste[Leverandør],MATCH(Table1[[#This Row],[Varenummer]],Indkøbsprisliste[Varenummer],0))</f>
        <v>Kort Snor</v>
      </c>
    </row>
    <row r="5" spans="1:12" x14ac:dyDescent="0.3">
      <c r="A5" s="2">
        <v>2018</v>
      </c>
      <c r="B5" s="2" t="s">
        <v>26</v>
      </c>
      <c r="C5" s="2" t="s">
        <v>13</v>
      </c>
      <c r="D5" s="2">
        <v>302</v>
      </c>
      <c r="E5" s="2" t="s">
        <v>8</v>
      </c>
      <c r="F5" s="2">
        <v>240</v>
      </c>
      <c r="G5" s="33">
        <f>VLOOKUP(Table1[[#This Row],[Varenummer]],Prisliste[],3,FALSE)*Table1[[#This Row],[Antal solgte]]</f>
        <v>99756</v>
      </c>
      <c r="H5" s="33">
        <f>Table1[[#This Row],[Salg inkl. Moms]]*0.8</f>
        <v>79804.800000000003</v>
      </c>
      <c r="I5" s="33">
        <f>VLOOKUP(Table1[[#This Row],[Varenummer]],Indkøbsprisliste[[Varenummer]:[Pris pr stk ex. moms]],3,FALSE)</f>
        <v>166.26</v>
      </c>
      <c r="J5" s="33">
        <f>Table1[[#This Row],[Indkøbspris]]*Table1[[#This Row],[Antal solgte]]</f>
        <v>39902.399999999994</v>
      </c>
      <c r="K5" s="33">
        <f>Table1[[#This Row],[Salg eks. Moms]]-Table1[[#This Row],[Total omkostning eks. Moms]]</f>
        <v>39902.400000000009</v>
      </c>
      <c r="L5" s="33" t="str">
        <f>INDEX(Indkøbsprisliste[Leverandør],MATCH(Table1[[#This Row],[Varenummer]],Indkøbsprisliste[Varenummer],0))</f>
        <v>Fodergrossisten</v>
      </c>
    </row>
    <row r="6" spans="1:12" x14ac:dyDescent="0.3">
      <c r="A6" s="2">
        <v>2018</v>
      </c>
      <c r="B6" s="2" t="s">
        <v>26</v>
      </c>
      <c r="C6" s="2" t="s">
        <v>13</v>
      </c>
      <c r="D6" s="2">
        <v>301</v>
      </c>
      <c r="E6" s="2" t="s">
        <v>9</v>
      </c>
      <c r="F6" s="2">
        <v>376</v>
      </c>
      <c r="G6" s="33">
        <f>VLOOKUP(Table1[[#This Row],[Varenummer]],Prisliste[],3,FALSE)*Table1[[#This Row],[Antal solgte]]</f>
        <v>92937.8</v>
      </c>
      <c r="H6" s="33">
        <f>Table1[[#This Row],[Salg inkl. Moms]]*0.8</f>
        <v>74350.240000000005</v>
      </c>
      <c r="I6" s="33">
        <f>VLOOKUP(Table1[[#This Row],[Varenummer]],Indkøbsprisliste[[Varenummer]:[Pris pr stk ex. moms]],3,FALSE)</f>
        <v>98.87</v>
      </c>
      <c r="J6" s="33">
        <f>Table1[[#This Row],[Indkøbspris]]*Table1[[#This Row],[Antal solgte]]</f>
        <v>37175.120000000003</v>
      </c>
      <c r="K6" s="33">
        <f>Table1[[#This Row],[Salg eks. Moms]]-Table1[[#This Row],[Total omkostning eks. Moms]]</f>
        <v>37175.120000000003</v>
      </c>
      <c r="L6" s="33" t="str">
        <f>INDEX(Indkøbsprisliste[Leverandør],MATCH(Table1[[#This Row],[Varenummer]],Indkøbsprisliste[Varenummer],0))</f>
        <v>Fodergrossisten</v>
      </c>
    </row>
    <row r="7" spans="1:12" x14ac:dyDescent="0.3">
      <c r="A7" s="2">
        <v>2018</v>
      </c>
      <c r="B7" s="2" t="s">
        <v>26</v>
      </c>
      <c r="C7" s="2" t="s">
        <v>13</v>
      </c>
      <c r="D7" s="2">
        <v>303</v>
      </c>
      <c r="E7" s="2" t="s">
        <v>23</v>
      </c>
      <c r="F7" s="2">
        <v>144</v>
      </c>
      <c r="G7" s="33">
        <f>VLOOKUP(Table1[[#This Row],[Varenummer]],Prisliste[],3,FALSE)*Table1[[#This Row],[Antal solgte]]</f>
        <v>7041.5999999999995</v>
      </c>
      <c r="H7" s="33">
        <f>Table1[[#This Row],[Salg inkl. Moms]]*0.8</f>
        <v>5633.28</v>
      </c>
      <c r="I7" s="33">
        <f>VLOOKUP(Table1[[#This Row],[Varenummer]],Indkøbsprisliste[[Varenummer]:[Pris pr stk ex. moms]],3,FALSE)</f>
        <v>19.559999999999999</v>
      </c>
      <c r="J7" s="33">
        <f>Table1[[#This Row],[Indkøbspris]]*Table1[[#This Row],[Antal solgte]]</f>
        <v>2816.64</v>
      </c>
      <c r="K7" s="33">
        <f>Table1[[#This Row],[Salg eks. Moms]]-Table1[[#This Row],[Total omkostning eks. Moms]]</f>
        <v>2816.64</v>
      </c>
      <c r="L7" s="33" t="str">
        <f>INDEX(Indkøbsprisliste[Leverandør],MATCH(Table1[[#This Row],[Varenummer]],Indkøbsprisliste[Varenummer],0))</f>
        <v>Fodergrossisten</v>
      </c>
    </row>
    <row r="8" spans="1:12" x14ac:dyDescent="0.3">
      <c r="A8" s="2">
        <v>2018</v>
      </c>
      <c r="B8" s="2" t="s">
        <v>26</v>
      </c>
      <c r="C8" s="2" t="s">
        <v>13</v>
      </c>
      <c r="D8" s="2">
        <v>304</v>
      </c>
      <c r="E8" s="2" t="s">
        <v>11</v>
      </c>
      <c r="F8" s="2">
        <v>196</v>
      </c>
      <c r="G8" s="33">
        <f>VLOOKUP(Table1[[#This Row],[Varenummer]],Prisliste[],3,FALSE)*Table1[[#This Row],[Antal solgte]]</f>
        <v>24112.9</v>
      </c>
      <c r="H8" s="33">
        <f>Table1[[#This Row],[Salg inkl. Moms]]*0.8</f>
        <v>19290.320000000003</v>
      </c>
      <c r="I8" s="33">
        <f>VLOOKUP(Table1[[#This Row],[Varenummer]],Indkøbsprisliste[[Varenummer]:[Pris pr stk ex. moms]],3,FALSE)</f>
        <v>49.21</v>
      </c>
      <c r="J8" s="33">
        <f>Table1[[#This Row],[Indkøbspris]]*Table1[[#This Row],[Antal solgte]]</f>
        <v>9645.16</v>
      </c>
      <c r="K8" s="33">
        <f>Table1[[#This Row],[Salg eks. Moms]]-Table1[[#This Row],[Total omkostning eks. Moms]]</f>
        <v>9645.1600000000035</v>
      </c>
      <c r="L8" s="33" t="str">
        <f>INDEX(Indkøbsprisliste[Leverandør],MATCH(Table1[[#This Row],[Varenummer]],Indkøbsprisliste[Varenummer],0))</f>
        <v>Mad til Meow</v>
      </c>
    </row>
    <row r="9" spans="1:12" x14ac:dyDescent="0.3">
      <c r="A9" s="2">
        <v>2018</v>
      </c>
      <c r="B9" s="2" t="s">
        <v>26</v>
      </c>
      <c r="C9" s="2" t="s">
        <v>13</v>
      </c>
      <c r="D9" s="2">
        <v>305</v>
      </c>
      <c r="E9" s="2" t="s">
        <v>12</v>
      </c>
      <c r="F9" s="2">
        <v>152</v>
      </c>
      <c r="G9" s="33">
        <f>VLOOKUP(Table1[[#This Row],[Varenummer]],Prisliste[],3,FALSE)*Table1[[#This Row],[Antal solgte]]</f>
        <v>9496.1999999999989</v>
      </c>
      <c r="H9" s="33">
        <f>Table1[[#This Row],[Salg inkl. Moms]]*0.8</f>
        <v>7596.9599999999991</v>
      </c>
      <c r="I9" s="33">
        <f>VLOOKUP(Table1[[#This Row],[Varenummer]],Indkøbsprisliste[[Varenummer]:[Pris pr stk ex. moms]],3,FALSE)</f>
        <v>24.99</v>
      </c>
      <c r="J9" s="33">
        <f>Table1[[#This Row],[Indkøbspris]]*Table1[[#This Row],[Antal solgte]]</f>
        <v>3798.4799999999996</v>
      </c>
      <c r="K9" s="33">
        <f>Table1[[#This Row],[Salg eks. Moms]]-Table1[[#This Row],[Total omkostning eks. Moms]]</f>
        <v>3798.4799999999996</v>
      </c>
      <c r="L9" s="33" t="str">
        <f>INDEX(Indkøbsprisliste[Leverandør],MATCH(Table1[[#This Row],[Varenummer]],Indkøbsprisliste[Varenummer],0))</f>
        <v>Mad til Meow</v>
      </c>
    </row>
    <row r="10" spans="1:12" x14ac:dyDescent="0.3">
      <c r="A10" s="2">
        <v>2018</v>
      </c>
      <c r="B10" s="2" t="s">
        <v>26</v>
      </c>
      <c r="C10" s="2" t="s">
        <v>5</v>
      </c>
      <c r="D10" s="2">
        <v>306</v>
      </c>
      <c r="E10" s="2" t="s">
        <v>6</v>
      </c>
      <c r="F10" s="2">
        <v>328</v>
      </c>
      <c r="G10" s="33">
        <f>VLOOKUP(Table1[[#This Row],[Varenummer]],Prisliste[],3,FALSE)*Table1[[#This Row],[Antal solgte]]</f>
        <v>46026.600000000006</v>
      </c>
      <c r="H10" s="33">
        <f>Table1[[#This Row],[Salg inkl. Moms]]*0.8</f>
        <v>36821.280000000006</v>
      </c>
      <c r="I10" s="33">
        <f>VLOOKUP(Table1[[#This Row],[Varenummer]],Indkøbsprisliste[[Varenummer]:[Pris pr stk ex. moms]],3,FALSE)</f>
        <v>56.13</v>
      </c>
      <c r="J10" s="33">
        <f>Table1[[#This Row],[Indkøbspris]]*Table1[[#This Row],[Antal solgte]]</f>
        <v>18410.64</v>
      </c>
      <c r="K10" s="33">
        <f>Table1[[#This Row],[Salg eks. Moms]]-Table1[[#This Row],[Total omkostning eks. Moms]]</f>
        <v>18410.640000000007</v>
      </c>
      <c r="L10" s="33" t="str">
        <f>INDEX(Indkøbsprisliste[Leverandør],MATCH(Table1[[#This Row],[Varenummer]],Indkøbsprisliste[Varenummer],0))</f>
        <v>Kort Snor</v>
      </c>
    </row>
    <row r="11" spans="1:12" x14ac:dyDescent="0.3">
      <c r="A11" s="2">
        <v>2018</v>
      </c>
      <c r="B11" s="2" t="s">
        <v>26</v>
      </c>
      <c r="C11" s="2" t="s">
        <v>5</v>
      </c>
      <c r="D11" s="2">
        <v>307</v>
      </c>
      <c r="E11" s="2" t="s">
        <v>7</v>
      </c>
      <c r="F11" s="2">
        <v>276</v>
      </c>
      <c r="G11" s="33">
        <f>VLOOKUP(Table1[[#This Row],[Varenummer]],Prisliste[],3,FALSE)*Table1[[#This Row],[Antal solgte]]</f>
        <v>53854.5</v>
      </c>
      <c r="H11" s="33">
        <f>Table1[[#This Row],[Salg inkl. Moms]]*0.8</f>
        <v>43083.600000000006</v>
      </c>
      <c r="I11" s="33">
        <f>VLOOKUP(Table1[[#This Row],[Varenummer]],Indkøbsprisliste[[Varenummer]:[Pris pr stk ex. moms]],3,FALSE)</f>
        <v>78.05</v>
      </c>
      <c r="J11" s="33">
        <f>Table1[[#This Row],[Indkøbspris]]*Table1[[#This Row],[Antal solgte]]</f>
        <v>21541.8</v>
      </c>
      <c r="K11" s="33">
        <f>Table1[[#This Row],[Salg eks. Moms]]-Table1[[#This Row],[Total omkostning eks. Moms]]</f>
        <v>21541.800000000007</v>
      </c>
      <c r="L11" s="33" t="str">
        <f>INDEX(Indkøbsprisliste[Leverandør],MATCH(Table1[[#This Row],[Varenummer]],Indkøbsprisliste[Varenummer],0))</f>
        <v>Kort Snor</v>
      </c>
    </row>
    <row r="12" spans="1:12" x14ac:dyDescent="0.3">
      <c r="A12" s="2">
        <v>2018</v>
      </c>
      <c r="B12" s="2" t="s">
        <v>26</v>
      </c>
      <c r="C12" s="2" t="s">
        <v>5</v>
      </c>
      <c r="D12" s="2">
        <v>302</v>
      </c>
      <c r="E12" s="2" t="s">
        <v>8</v>
      </c>
      <c r="F12" s="2">
        <v>160</v>
      </c>
      <c r="G12" s="33">
        <f>VLOOKUP(Table1[[#This Row],[Varenummer]],Prisliste[],3,FALSE)*Table1[[#This Row],[Antal solgte]]</f>
        <v>66504</v>
      </c>
      <c r="H12" s="33">
        <f>Table1[[#This Row],[Salg inkl. Moms]]*0.8</f>
        <v>53203.200000000004</v>
      </c>
      <c r="I12" s="33">
        <f>VLOOKUP(Table1[[#This Row],[Varenummer]],Indkøbsprisliste[[Varenummer]:[Pris pr stk ex. moms]],3,FALSE)</f>
        <v>166.26</v>
      </c>
      <c r="J12" s="33">
        <f>Table1[[#This Row],[Indkøbspris]]*Table1[[#This Row],[Antal solgte]]</f>
        <v>26601.599999999999</v>
      </c>
      <c r="K12" s="33">
        <f>Table1[[#This Row],[Salg eks. Moms]]-Table1[[#This Row],[Total omkostning eks. Moms]]</f>
        <v>26601.600000000006</v>
      </c>
      <c r="L12" s="33" t="str">
        <f>INDEX(Indkøbsprisliste[Leverandør],MATCH(Table1[[#This Row],[Varenummer]],Indkøbsprisliste[Varenummer],0))</f>
        <v>Fodergrossisten</v>
      </c>
    </row>
    <row r="13" spans="1:12" x14ac:dyDescent="0.3">
      <c r="A13" s="2">
        <v>2018</v>
      </c>
      <c r="B13" s="2" t="s">
        <v>26</v>
      </c>
      <c r="C13" s="2" t="s">
        <v>5</v>
      </c>
      <c r="D13" s="2">
        <v>301</v>
      </c>
      <c r="E13" s="2" t="s">
        <v>9</v>
      </c>
      <c r="F13" s="2">
        <v>188</v>
      </c>
      <c r="G13" s="33">
        <f>VLOOKUP(Table1[[#This Row],[Varenummer]],Prisliste[],3,FALSE)*Table1[[#This Row],[Antal solgte]]</f>
        <v>46468.9</v>
      </c>
      <c r="H13" s="33">
        <f>Table1[[#This Row],[Salg inkl. Moms]]*0.8</f>
        <v>37175.120000000003</v>
      </c>
      <c r="I13" s="33">
        <f>VLOOKUP(Table1[[#This Row],[Varenummer]],Indkøbsprisliste[[Varenummer]:[Pris pr stk ex. moms]],3,FALSE)</f>
        <v>98.87</v>
      </c>
      <c r="J13" s="33">
        <f>Table1[[#This Row],[Indkøbspris]]*Table1[[#This Row],[Antal solgte]]</f>
        <v>18587.560000000001</v>
      </c>
      <c r="K13" s="33">
        <f>Table1[[#This Row],[Salg eks. Moms]]-Table1[[#This Row],[Total omkostning eks. Moms]]</f>
        <v>18587.560000000001</v>
      </c>
      <c r="L13" s="33" t="str">
        <f>INDEX(Indkøbsprisliste[Leverandør],MATCH(Table1[[#This Row],[Varenummer]],Indkøbsprisliste[Varenummer],0))</f>
        <v>Fodergrossisten</v>
      </c>
    </row>
    <row r="14" spans="1:12" x14ac:dyDescent="0.3">
      <c r="A14" s="2">
        <v>2018</v>
      </c>
      <c r="B14" s="2" t="s">
        <v>26</v>
      </c>
      <c r="C14" s="2" t="s">
        <v>5</v>
      </c>
      <c r="D14" s="2">
        <v>303</v>
      </c>
      <c r="E14" s="2" t="s">
        <v>23</v>
      </c>
      <c r="F14" s="2">
        <v>148</v>
      </c>
      <c r="G14" s="33">
        <f>VLOOKUP(Table1[[#This Row],[Varenummer]],Prisliste[],3,FALSE)*Table1[[#This Row],[Antal solgte]]</f>
        <v>7237.2</v>
      </c>
      <c r="H14" s="33">
        <f>Table1[[#This Row],[Salg inkl. Moms]]*0.8</f>
        <v>5789.76</v>
      </c>
      <c r="I14" s="33">
        <f>VLOOKUP(Table1[[#This Row],[Varenummer]],Indkøbsprisliste[[Varenummer]:[Pris pr stk ex. moms]],3,FALSE)</f>
        <v>19.559999999999999</v>
      </c>
      <c r="J14" s="33">
        <f>Table1[[#This Row],[Indkøbspris]]*Table1[[#This Row],[Antal solgte]]</f>
        <v>2894.8799999999997</v>
      </c>
      <c r="K14" s="33">
        <f>Table1[[#This Row],[Salg eks. Moms]]-Table1[[#This Row],[Total omkostning eks. Moms]]</f>
        <v>2894.8800000000006</v>
      </c>
      <c r="L14" s="33" t="str">
        <f>INDEX(Indkøbsprisliste[Leverandør],MATCH(Table1[[#This Row],[Varenummer]],Indkøbsprisliste[Varenummer],0))</f>
        <v>Fodergrossisten</v>
      </c>
    </row>
    <row r="15" spans="1:12" x14ac:dyDescent="0.3">
      <c r="A15" s="2">
        <v>2018</v>
      </c>
      <c r="B15" s="2" t="s">
        <v>26</v>
      </c>
      <c r="C15" s="2" t="s">
        <v>5</v>
      </c>
      <c r="D15" s="2">
        <v>304</v>
      </c>
      <c r="E15" s="2" t="s">
        <v>11</v>
      </c>
      <c r="F15" s="2">
        <v>340</v>
      </c>
      <c r="G15" s="33">
        <f>VLOOKUP(Table1[[#This Row],[Varenummer]],Prisliste[],3,FALSE)*Table1[[#This Row],[Antal solgte]]</f>
        <v>41828.5</v>
      </c>
      <c r="H15" s="33">
        <f>Table1[[#This Row],[Salg inkl. Moms]]*0.8</f>
        <v>33462.800000000003</v>
      </c>
      <c r="I15" s="33">
        <f>VLOOKUP(Table1[[#This Row],[Varenummer]],Indkøbsprisliste[[Varenummer]:[Pris pr stk ex. moms]],3,FALSE)</f>
        <v>49.21</v>
      </c>
      <c r="J15" s="33">
        <f>Table1[[#This Row],[Indkøbspris]]*Table1[[#This Row],[Antal solgte]]</f>
        <v>16731.400000000001</v>
      </c>
      <c r="K15" s="33">
        <f>Table1[[#This Row],[Salg eks. Moms]]-Table1[[#This Row],[Total omkostning eks. Moms]]</f>
        <v>16731.400000000001</v>
      </c>
      <c r="L15" s="33" t="str">
        <f>INDEX(Indkøbsprisliste[Leverandør],MATCH(Table1[[#This Row],[Varenummer]],Indkøbsprisliste[Varenummer],0))</f>
        <v>Mad til Meow</v>
      </c>
    </row>
    <row r="16" spans="1:12" x14ac:dyDescent="0.3">
      <c r="A16" s="2">
        <v>2018</v>
      </c>
      <c r="B16" s="2" t="s">
        <v>26</v>
      </c>
      <c r="C16" s="2" t="s">
        <v>5</v>
      </c>
      <c r="D16" s="2">
        <v>305</v>
      </c>
      <c r="E16" s="2" t="s">
        <v>12</v>
      </c>
      <c r="F16" s="2">
        <v>292</v>
      </c>
      <c r="G16" s="33">
        <f>VLOOKUP(Table1[[#This Row],[Varenummer]],Prisliste[],3,FALSE)*Table1[[#This Row],[Antal solgte]]</f>
        <v>18242.699999999997</v>
      </c>
      <c r="H16" s="33">
        <f>Table1[[#This Row],[Salg inkl. Moms]]*0.8</f>
        <v>14594.159999999998</v>
      </c>
      <c r="I16" s="33">
        <f>VLOOKUP(Table1[[#This Row],[Varenummer]],Indkøbsprisliste[[Varenummer]:[Pris pr stk ex. moms]],3,FALSE)</f>
        <v>24.99</v>
      </c>
      <c r="J16" s="33">
        <f>Table1[[#This Row],[Indkøbspris]]*Table1[[#This Row],[Antal solgte]]</f>
        <v>7297.08</v>
      </c>
      <c r="K16" s="33">
        <f>Table1[[#This Row],[Salg eks. Moms]]-Table1[[#This Row],[Total omkostning eks. Moms]]</f>
        <v>7297.0799999999981</v>
      </c>
      <c r="L16" s="33" t="str">
        <f>INDEX(Indkøbsprisliste[Leverandør],MATCH(Table1[[#This Row],[Varenummer]],Indkøbsprisliste[Varenummer],0))</f>
        <v>Mad til Meow</v>
      </c>
    </row>
    <row r="17" spans="1:12" x14ac:dyDescent="0.3">
      <c r="A17" s="2">
        <v>2018</v>
      </c>
      <c r="B17" s="2" t="s">
        <v>26</v>
      </c>
      <c r="C17" s="4" t="s">
        <v>14</v>
      </c>
      <c r="D17" s="4">
        <v>306</v>
      </c>
      <c r="E17" s="4" t="s">
        <v>6</v>
      </c>
      <c r="F17" s="4">
        <v>40</v>
      </c>
      <c r="G17" s="33">
        <f>VLOOKUP(Table1[[#This Row],[Varenummer]],Prisliste[],3,FALSE)*Table1[[#This Row],[Antal solgte]]</f>
        <v>5613.0000000000009</v>
      </c>
      <c r="H17" s="33">
        <f>Table1[[#This Row],[Salg inkl. Moms]]*0.8</f>
        <v>4490.4000000000005</v>
      </c>
      <c r="I17" s="33">
        <f>VLOOKUP(Table1[[#This Row],[Varenummer]],Indkøbsprisliste[[Varenummer]:[Pris pr stk ex. moms]],3,FALSE)</f>
        <v>56.13</v>
      </c>
      <c r="J17" s="33">
        <f>Table1[[#This Row],[Indkøbspris]]*Table1[[#This Row],[Antal solgte]]</f>
        <v>2245.2000000000003</v>
      </c>
      <c r="K17" s="33">
        <f>Table1[[#This Row],[Salg eks. Moms]]-Table1[[#This Row],[Total omkostning eks. Moms]]</f>
        <v>2245.2000000000003</v>
      </c>
      <c r="L17" s="33" t="str">
        <f>INDEX(Indkøbsprisliste[Leverandør],MATCH(Table1[[#This Row],[Varenummer]],Indkøbsprisliste[Varenummer],0))</f>
        <v>Kort Snor</v>
      </c>
    </row>
    <row r="18" spans="1:12" x14ac:dyDescent="0.3">
      <c r="A18" s="2">
        <v>2018</v>
      </c>
      <c r="B18" s="2" t="s">
        <v>26</v>
      </c>
      <c r="C18" s="4" t="s">
        <v>14</v>
      </c>
      <c r="D18" s="4">
        <v>307</v>
      </c>
      <c r="E18" s="4" t="s">
        <v>7</v>
      </c>
      <c r="F18" s="4">
        <v>94</v>
      </c>
      <c r="G18" s="33">
        <f>VLOOKUP(Table1[[#This Row],[Varenummer]],Prisliste[],3,FALSE)*Table1[[#This Row],[Antal solgte]]</f>
        <v>18341.75</v>
      </c>
      <c r="H18" s="33">
        <f>Table1[[#This Row],[Salg inkl. Moms]]*0.8</f>
        <v>14673.400000000001</v>
      </c>
      <c r="I18" s="33">
        <f>VLOOKUP(Table1[[#This Row],[Varenummer]],Indkøbsprisliste[[Varenummer]:[Pris pr stk ex. moms]],3,FALSE)</f>
        <v>78.05</v>
      </c>
      <c r="J18" s="33">
        <f>Table1[[#This Row],[Indkøbspris]]*Table1[[#This Row],[Antal solgte]]</f>
        <v>7336.7</v>
      </c>
      <c r="K18" s="33">
        <f>Table1[[#This Row],[Salg eks. Moms]]-Table1[[#This Row],[Total omkostning eks. Moms]]</f>
        <v>7336.7000000000016</v>
      </c>
      <c r="L18" s="33" t="str">
        <f>INDEX(Indkøbsprisliste[Leverandør],MATCH(Table1[[#This Row],[Varenummer]],Indkøbsprisliste[Varenummer],0))</f>
        <v>Kort Snor</v>
      </c>
    </row>
    <row r="19" spans="1:12" x14ac:dyDescent="0.3">
      <c r="A19" s="2">
        <v>2018</v>
      </c>
      <c r="B19" s="2" t="s">
        <v>26</v>
      </c>
      <c r="C19" s="4" t="s">
        <v>14</v>
      </c>
      <c r="D19" s="4">
        <v>302</v>
      </c>
      <c r="E19" s="4" t="s">
        <v>8</v>
      </c>
      <c r="F19" s="4">
        <v>70</v>
      </c>
      <c r="G19" s="33">
        <f>VLOOKUP(Table1[[#This Row],[Varenummer]],Prisliste[],3,FALSE)*Table1[[#This Row],[Antal solgte]]</f>
        <v>29095.5</v>
      </c>
      <c r="H19" s="33">
        <f>Table1[[#This Row],[Salg inkl. Moms]]*0.8</f>
        <v>23276.400000000001</v>
      </c>
      <c r="I19" s="33">
        <f>VLOOKUP(Table1[[#This Row],[Varenummer]],Indkøbsprisliste[[Varenummer]:[Pris pr stk ex. moms]],3,FALSE)</f>
        <v>166.26</v>
      </c>
      <c r="J19" s="33">
        <f>Table1[[#This Row],[Indkøbspris]]*Table1[[#This Row],[Antal solgte]]</f>
        <v>11638.199999999999</v>
      </c>
      <c r="K19" s="33">
        <f>Table1[[#This Row],[Salg eks. Moms]]-Table1[[#This Row],[Total omkostning eks. Moms]]</f>
        <v>11638.200000000003</v>
      </c>
      <c r="L19" s="33" t="str">
        <f>INDEX(Indkøbsprisliste[Leverandør],MATCH(Table1[[#This Row],[Varenummer]],Indkøbsprisliste[Varenummer],0))</f>
        <v>Fodergrossisten</v>
      </c>
    </row>
    <row r="20" spans="1:12" x14ac:dyDescent="0.3">
      <c r="A20" s="2">
        <v>2018</v>
      </c>
      <c r="B20" s="2" t="s">
        <v>26</v>
      </c>
      <c r="C20" s="4" t="s">
        <v>14</v>
      </c>
      <c r="D20" s="4">
        <v>301</v>
      </c>
      <c r="E20" s="4" t="s">
        <v>9</v>
      </c>
      <c r="F20" s="4">
        <v>76</v>
      </c>
      <c r="G20" s="33">
        <f>VLOOKUP(Table1[[#This Row],[Varenummer]],Prisliste[],3,FALSE)*Table1[[#This Row],[Antal solgte]]</f>
        <v>18785.3</v>
      </c>
      <c r="H20" s="33">
        <f>Table1[[#This Row],[Salg inkl. Moms]]*0.8</f>
        <v>15028.24</v>
      </c>
      <c r="I20" s="33">
        <f>VLOOKUP(Table1[[#This Row],[Varenummer]],Indkøbsprisliste[[Varenummer]:[Pris pr stk ex. moms]],3,FALSE)</f>
        <v>98.87</v>
      </c>
      <c r="J20" s="33">
        <f>Table1[[#This Row],[Indkøbspris]]*Table1[[#This Row],[Antal solgte]]</f>
        <v>7514.1200000000008</v>
      </c>
      <c r="K20" s="33">
        <f>Table1[[#This Row],[Salg eks. Moms]]-Table1[[#This Row],[Total omkostning eks. Moms]]</f>
        <v>7514.119999999999</v>
      </c>
      <c r="L20" s="33" t="str">
        <f>INDEX(Indkøbsprisliste[Leverandør],MATCH(Table1[[#This Row],[Varenummer]],Indkøbsprisliste[Varenummer],0))</f>
        <v>Fodergrossisten</v>
      </c>
    </row>
    <row r="21" spans="1:12" x14ac:dyDescent="0.3">
      <c r="A21" s="2">
        <v>2018</v>
      </c>
      <c r="B21" s="2" t="s">
        <v>26</v>
      </c>
      <c r="C21" s="4" t="s">
        <v>14</v>
      </c>
      <c r="D21" s="4">
        <v>303</v>
      </c>
      <c r="E21" s="4" t="s">
        <v>23</v>
      </c>
      <c r="F21" s="4">
        <v>39</v>
      </c>
      <c r="G21" s="33">
        <f>VLOOKUP(Table1[[#This Row],[Varenummer]],Prisliste[],3,FALSE)*Table1[[#This Row],[Antal solgte]]</f>
        <v>1907.1</v>
      </c>
      <c r="H21" s="33">
        <f>Table1[[#This Row],[Salg inkl. Moms]]*0.8</f>
        <v>1525.68</v>
      </c>
      <c r="I21" s="33">
        <f>VLOOKUP(Table1[[#This Row],[Varenummer]],Indkøbsprisliste[[Varenummer]:[Pris pr stk ex. moms]],3,FALSE)</f>
        <v>19.559999999999999</v>
      </c>
      <c r="J21" s="33">
        <f>Table1[[#This Row],[Indkøbspris]]*Table1[[#This Row],[Antal solgte]]</f>
        <v>762.83999999999992</v>
      </c>
      <c r="K21" s="33">
        <f>Table1[[#This Row],[Salg eks. Moms]]-Table1[[#This Row],[Total omkostning eks. Moms]]</f>
        <v>762.84000000000015</v>
      </c>
      <c r="L21" s="33" t="str">
        <f>INDEX(Indkøbsprisliste[Leverandør],MATCH(Table1[[#This Row],[Varenummer]],Indkøbsprisliste[Varenummer],0))</f>
        <v>Fodergrossisten</v>
      </c>
    </row>
    <row r="22" spans="1:12" x14ac:dyDescent="0.3">
      <c r="A22" s="2">
        <v>2018</v>
      </c>
      <c r="B22" s="2" t="s">
        <v>26</v>
      </c>
      <c r="C22" s="4" t="s">
        <v>14</v>
      </c>
      <c r="D22" s="4">
        <v>304</v>
      </c>
      <c r="E22" s="4" t="s">
        <v>11</v>
      </c>
      <c r="F22" s="4">
        <v>80</v>
      </c>
      <c r="G22" s="33">
        <f>VLOOKUP(Table1[[#This Row],[Varenummer]],Prisliste[],3,FALSE)*Table1[[#This Row],[Antal solgte]]</f>
        <v>9842</v>
      </c>
      <c r="H22" s="33">
        <f>Table1[[#This Row],[Salg inkl. Moms]]*0.8</f>
        <v>7873.6</v>
      </c>
      <c r="I22" s="33">
        <f>VLOOKUP(Table1[[#This Row],[Varenummer]],Indkøbsprisliste[[Varenummer]:[Pris pr stk ex. moms]],3,FALSE)</f>
        <v>49.21</v>
      </c>
      <c r="J22" s="33">
        <f>Table1[[#This Row],[Indkøbspris]]*Table1[[#This Row],[Antal solgte]]</f>
        <v>3936.8</v>
      </c>
      <c r="K22" s="33">
        <f>Table1[[#This Row],[Salg eks. Moms]]-Table1[[#This Row],[Total omkostning eks. Moms]]</f>
        <v>3936.8</v>
      </c>
      <c r="L22" s="33" t="str">
        <f>INDEX(Indkøbsprisliste[Leverandør],MATCH(Table1[[#This Row],[Varenummer]],Indkøbsprisliste[Varenummer],0))</f>
        <v>Mad til Meow</v>
      </c>
    </row>
    <row r="23" spans="1:12" x14ac:dyDescent="0.3">
      <c r="A23" s="2">
        <v>2018</v>
      </c>
      <c r="B23" s="2" t="s">
        <v>26</v>
      </c>
      <c r="C23" s="4" t="s">
        <v>14</v>
      </c>
      <c r="D23" s="4">
        <v>305</v>
      </c>
      <c r="E23" s="4" t="s">
        <v>12</v>
      </c>
      <c r="F23" s="4">
        <v>67</v>
      </c>
      <c r="G23" s="33">
        <f>VLOOKUP(Table1[[#This Row],[Varenummer]],Prisliste[],3,FALSE)*Table1[[#This Row],[Antal solgte]]</f>
        <v>4185.8249999999998</v>
      </c>
      <c r="H23" s="33">
        <f>Table1[[#This Row],[Salg inkl. Moms]]*0.8</f>
        <v>3348.66</v>
      </c>
      <c r="I23" s="33">
        <f>VLOOKUP(Table1[[#This Row],[Varenummer]],Indkøbsprisliste[[Varenummer]:[Pris pr stk ex. moms]],3,FALSE)</f>
        <v>24.99</v>
      </c>
      <c r="J23" s="33">
        <f>Table1[[#This Row],[Indkøbspris]]*Table1[[#This Row],[Antal solgte]]</f>
        <v>1674.33</v>
      </c>
      <c r="K23" s="33">
        <f>Table1[[#This Row],[Salg eks. Moms]]-Table1[[#This Row],[Total omkostning eks. Moms]]</f>
        <v>1674.33</v>
      </c>
      <c r="L23" s="33" t="str">
        <f>INDEX(Indkøbsprisliste[Leverandør],MATCH(Table1[[#This Row],[Varenummer]],Indkøbsprisliste[Varenummer],0))</f>
        <v>Mad til Meow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1972B-0911-4724-92D0-AC36B3CB3105}">
  <dimension ref="A1:C9"/>
  <sheetViews>
    <sheetView showGridLines="0" workbookViewId="0">
      <selection activeCell="E6" sqref="E6"/>
    </sheetView>
  </sheetViews>
  <sheetFormatPr defaultRowHeight="14.4" x14ac:dyDescent="0.3"/>
  <cols>
    <col min="1" max="1" width="14" customWidth="1"/>
    <col min="2" max="2" width="23.33203125" bestFit="1" customWidth="1"/>
    <col min="3" max="3" width="20.6640625" customWidth="1"/>
  </cols>
  <sheetData>
    <row r="1" spans="1:3" ht="18" x14ac:dyDescent="0.35">
      <c r="A1" s="1" t="s">
        <v>36</v>
      </c>
    </row>
    <row r="2" spans="1:3" x14ac:dyDescent="0.3">
      <c r="A2" s="26" t="s">
        <v>1</v>
      </c>
      <c r="B2" s="27" t="s">
        <v>2</v>
      </c>
      <c r="C2" s="28" t="s">
        <v>35</v>
      </c>
    </row>
    <row r="3" spans="1:3" x14ac:dyDescent="0.3">
      <c r="A3" s="23">
        <v>301</v>
      </c>
      <c r="B3" s="17" t="s">
        <v>9</v>
      </c>
      <c r="C3" s="25">
        <v>247.17500000000001</v>
      </c>
    </row>
    <row r="4" spans="1:3" x14ac:dyDescent="0.3">
      <c r="A4" s="23">
        <v>302</v>
      </c>
      <c r="B4" s="17" t="s">
        <v>8</v>
      </c>
      <c r="C4" s="25">
        <v>415.65</v>
      </c>
    </row>
    <row r="5" spans="1:3" x14ac:dyDescent="0.3">
      <c r="A5" s="23">
        <v>303</v>
      </c>
      <c r="B5" s="17" t="s">
        <v>10</v>
      </c>
      <c r="C5" s="25">
        <v>48.9</v>
      </c>
    </row>
    <row r="6" spans="1:3" x14ac:dyDescent="0.3">
      <c r="A6" s="23">
        <v>304</v>
      </c>
      <c r="B6" s="17" t="s">
        <v>11</v>
      </c>
      <c r="C6" s="25">
        <v>123.02500000000001</v>
      </c>
    </row>
    <row r="7" spans="1:3" x14ac:dyDescent="0.3">
      <c r="A7" s="23">
        <v>305</v>
      </c>
      <c r="B7" s="17" t="s">
        <v>12</v>
      </c>
      <c r="C7" s="25">
        <v>62.474999999999994</v>
      </c>
    </row>
    <row r="8" spans="1:3" x14ac:dyDescent="0.3">
      <c r="A8" s="23">
        <v>306</v>
      </c>
      <c r="B8" s="17" t="s">
        <v>6</v>
      </c>
      <c r="C8" s="25">
        <v>140.32500000000002</v>
      </c>
    </row>
    <row r="9" spans="1:3" x14ac:dyDescent="0.3">
      <c r="A9" s="29">
        <v>307</v>
      </c>
      <c r="B9" s="30" t="s">
        <v>7</v>
      </c>
      <c r="C9" s="31">
        <v>195.125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8276A-5ED9-4FBA-8B97-844B034294E4}">
  <dimension ref="A1:F9"/>
  <sheetViews>
    <sheetView showGridLines="0" workbookViewId="0">
      <selection activeCell="E15" sqref="E15"/>
    </sheetView>
  </sheetViews>
  <sheetFormatPr defaultRowHeight="14.4" x14ac:dyDescent="0.3"/>
  <cols>
    <col min="1" max="1" width="15.5546875" bestFit="1" customWidth="1"/>
    <col min="2" max="2" width="23.33203125" bestFit="1" customWidth="1"/>
    <col min="3" max="3" width="19.5546875" customWidth="1"/>
    <col min="4" max="4" width="12.77734375" customWidth="1"/>
    <col min="5" max="5" width="21.6640625" customWidth="1"/>
    <col min="6" max="6" width="13.88671875" bestFit="1" customWidth="1"/>
  </cols>
  <sheetData>
    <row r="1" spans="1:6" ht="18" x14ac:dyDescent="0.35">
      <c r="A1" s="1" t="s">
        <v>15</v>
      </c>
    </row>
    <row r="2" spans="1:6" x14ac:dyDescent="0.3">
      <c r="A2" s="26" t="s">
        <v>1</v>
      </c>
      <c r="B2" s="27" t="s">
        <v>2</v>
      </c>
      <c r="C2" s="27" t="s">
        <v>16</v>
      </c>
      <c r="D2" s="27" t="s">
        <v>17</v>
      </c>
      <c r="E2" s="27" t="s">
        <v>18</v>
      </c>
      <c r="F2" s="28" t="s">
        <v>19</v>
      </c>
    </row>
    <row r="3" spans="1:6" x14ac:dyDescent="0.3">
      <c r="A3" s="23">
        <v>301</v>
      </c>
      <c r="B3" s="17" t="s">
        <v>9</v>
      </c>
      <c r="C3" s="17">
        <v>98.87</v>
      </c>
      <c r="D3" s="17">
        <v>10</v>
      </c>
      <c r="E3" s="17">
        <v>988.7</v>
      </c>
      <c r="F3" s="24" t="s">
        <v>20</v>
      </c>
    </row>
    <row r="4" spans="1:6" x14ac:dyDescent="0.3">
      <c r="A4" s="23">
        <v>302</v>
      </c>
      <c r="B4" s="17" t="s">
        <v>8</v>
      </c>
      <c r="C4" s="17">
        <v>166.26</v>
      </c>
      <c r="D4" s="17">
        <v>5</v>
      </c>
      <c r="E4" s="17">
        <v>831.3</v>
      </c>
      <c r="F4" s="24" t="s">
        <v>20</v>
      </c>
    </row>
    <row r="5" spans="1:6" x14ac:dyDescent="0.3">
      <c r="A5" s="23">
        <v>303</v>
      </c>
      <c r="B5" s="17" t="s">
        <v>10</v>
      </c>
      <c r="C5" s="17">
        <v>19.559999999999999</v>
      </c>
      <c r="D5" s="17">
        <v>50</v>
      </c>
      <c r="E5" s="17">
        <v>977.99999999999989</v>
      </c>
      <c r="F5" s="24" t="s">
        <v>20</v>
      </c>
    </row>
    <row r="6" spans="1:6" x14ac:dyDescent="0.3">
      <c r="A6" s="23">
        <v>304</v>
      </c>
      <c r="B6" s="17" t="s">
        <v>11</v>
      </c>
      <c r="C6" s="17">
        <v>49.21</v>
      </c>
      <c r="D6" s="17">
        <v>8</v>
      </c>
      <c r="E6" s="17">
        <v>393.68</v>
      </c>
      <c r="F6" s="24" t="s">
        <v>21</v>
      </c>
    </row>
    <row r="7" spans="1:6" x14ac:dyDescent="0.3">
      <c r="A7" s="23">
        <v>305</v>
      </c>
      <c r="B7" s="17" t="s">
        <v>12</v>
      </c>
      <c r="C7" s="17">
        <v>24.99</v>
      </c>
      <c r="D7" s="17">
        <v>10</v>
      </c>
      <c r="E7" s="17">
        <v>249.89999999999998</v>
      </c>
      <c r="F7" s="24" t="s">
        <v>21</v>
      </c>
    </row>
    <row r="8" spans="1:6" x14ac:dyDescent="0.3">
      <c r="A8" s="23">
        <v>306</v>
      </c>
      <c r="B8" s="17" t="s">
        <v>6</v>
      </c>
      <c r="C8" s="17">
        <v>56.13</v>
      </c>
      <c r="D8" s="17">
        <v>20</v>
      </c>
      <c r="E8" s="17">
        <v>1122.6000000000001</v>
      </c>
      <c r="F8" s="24" t="s">
        <v>22</v>
      </c>
    </row>
    <row r="9" spans="1:6" x14ac:dyDescent="0.3">
      <c r="A9" s="29">
        <v>307</v>
      </c>
      <c r="B9" s="30" t="s">
        <v>7</v>
      </c>
      <c r="C9" s="30">
        <v>78.05</v>
      </c>
      <c r="D9" s="30">
        <v>15</v>
      </c>
      <c r="E9" s="30">
        <v>1170.75</v>
      </c>
      <c r="F9" s="32" t="s">
        <v>22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45A5A-2C2B-4AE0-B33D-30EA504EC8DC}">
  <dimension ref="A1:G15"/>
  <sheetViews>
    <sheetView showGridLines="0" zoomScale="110" zoomScaleNormal="110" workbookViewId="0">
      <selection activeCell="D14" sqref="D14:E15"/>
    </sheetView>
  </sheetViews>
  <sheetFormatPr defaultRowHeight="14.4" x14ac:dyDescent="0.3"/>
  <cols>
    <col min="1" max="1" width="13.88671875" bestFit="1" customWidth="1"/>
    <col min="2" max="2" width="11.6640625" customWidth="1"/>
    <col min="3" max="3" width="11.44140625" bestFit="1" customWidth="1"/>
    <col min="4" max="4" width="11.5546875" customWidth="1"/>
    <col min="5" max="5" width="12.44140625" customWidth="1"/>
    <col min="6" max="6" width="9.44140625" customWidth="1"/>
    <col min="7" max="7" width="15.6640625" customWidth="1"/>
  </cols>
  <sheetData>
    <row r="1" spans="1:7" ht="18" x14ac:dyDescent="0.35">
      <c r="A1" s="5" t="s">
        <v>28</v>
      </c>
      <c r="B1" s="6"/>
      <c r="C1" s="6"/>
      <c r="D1" s="6"/>
      <c r="E1" s="6"/>
      <c r="F1" s="6"/>
      <c r="G1" s="7"/>
    </row>
    <row r="2" spans="1:7" x14ac:dyDescent="0.3">
      <c r="A2" s="8" t="s">
        <v>20</v>
      </c>
      <c r="B2" s="9"/>
      <c r="C2" s="9"/>
      <c r="D2" s="9"/>
      <c r="E2" s="9"/>
      <c r="F2" s="9"/>
      <c r="G2" s="10"/>
    </row>
    <row r="3" spans="1:7" x14ac:dyDescent="0.3">
      <c r="A3" s="11" t="s">
        <v>31</v>
      </c>
      <c r="B3" s="9"/>
      <c r="C3" s="9"/>
      <c r="D3" s="9"/>
      <c r="E3" s="9"/>
      <c r="F3" s="9"/>
      <c r="G3" s="10"/>
    </row>
    <row r="4" spans="1:7" x14ac:dyDescent="0.3">
      <c r="A4" s="12"/>
      <c r="B4" s="9"/>
      <c r="C4" s="9"/>
      <c r="D4" s="9"/>
      <c r="E4" s="9"/>
      <c r="F4" s="9"/>
      <c r="G4" s="10"/>
    </row>
    <row r="5" spans="1:7" x14ac:dyDescent="0.3">
      <c r="A5" s="8" t="s">
        <v>22</v>
      </c>
      <c r="B5" s="9"/>
      <c r="C5" s="9"/>
      <c r="D5" s="9"/>
      <c r="E5" s="9"/>
      <c r="F5" s="9"/>
      <c r="G5" s="10"/>
    </row>
    <row r="6" spans="1:7" ht="15" thickBot="1" x14ac:dyDescent="0.35">
      <c r="A6" s="13" t="s">
        <v>30</v>
      </c>
      <c r="B6" s="14"/>
      <c r="C6" s="14"/>
      <c r="D6" s="14"/>
      <c r="E6" s="14"/>
      <c r="F6" s="14"/>
      <c r="G6" s="15"/>
    </row>
    <row r="8" spans="1:7" x14ac:dyDescent="0.3">
      <c r="A8" s="16" t="s">
        <v>19</v>
      </c>
      <c r="B8" s="18" t="s">
        <v>32</v>
      </c>
      <c r="C8" s="16" t="s">
        <v>29</v>
      </c>
    </row>
    <row r="9" spans="1:7" x14ac:dyDescent="0.3">
      <c r="A9" s="17" t="s">
        <v>20</v>
      </c>
      <c r="B9" s="19">
        <v>125000</v>
      </c>
      <c r="C9" s="20">
        <v>0.05</v>
      </c>
    </row>
    <row r="10" spans="1:7" x14ac:dyDescent="0.3">
      <c r="A10" s="17" t="s">
        <v>22</v>
      </c>
      <c r="B10" s="19">
        <v>75000</v>
      </c>
      <c r="C10" s="20">
        <v>0.03</v>
      </c>
    </row>
    <row r="12" spans="1:7" x14ac:dyDescent="0.3">
      <c r="A12" s="16" t="s">
        <v>33</v>
      </c>
    </row>
    <row r="13" spans="1:7" x14ac:dyDescent="0.3">
      <c r="A13" s="16" t="s">
        <v>19</v>
      </c>
      <c r="B13" s="18" t="s">
        <v>27</v>
      </c>
      <c r="C13" s="18" t="s">
        <v>25</v>
      </c>
      <c r="D13" s="16" t="s">
        <v>34</v>
      </c>
      <c r="E13" s="18" t="s">
        <v>29</v>
      </c>
    </row>
    <row r="14" spans="1:7" x14ac:dyDescent="0.3">
      <c r="A14" s="17" t="s">
        <v>20</v>
      </c>
      <c r="B14" s="21">
        <v>2018</v>
      </c>
      <c r="C14" s="22" t="s">
        <v>26</v>
      </c>
      <c r="D14" s="36">
        <f>SUMIFS(Table1[Total omkostning eks. Moms],Table1[År],Bonusaftaler!B14,Table1[Kvartal],Bonusaftaler!C14,Table1[Leverandør],Bonusaftaler!A14)</f>
        <v>147893.35999999999</v>
      </c>
      <c r="E14" s="36">
        <f>IF(D14&gt;B9,D14*C9,0)</f>
        <v>7394.6679999999997</v>
      </c>
    </row>
    <row r="15" spans="1:7" x14ac:dyDescent="0.3">
      <c r="A15" s="17" t="s">
        <v>22</v>
      </c>
      <c r="B15" s="21">
        <v>2018</v>
      </c>
      <c r="C15" s="22" t="s">
        <v>26</v>
      </c>
      <c r="D15" s="36">
        <f>SUMIFS(Table1[Total omkostning eks. Moms],Table1[År],Bonusaftaler!B15,Table1[Kvartal],Bonusaftaler!C15,Table1[Leverandør],Bonusaftaler!A15)</f>
        <v>85347.099999999991</v>
      </c>
      <c r="E15" s="36">
        <f>IF(D15&gt;B10,D15*C10,0)</f>
        <v>2560.4129999999996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2BB5-ADD8-4C12-AF62-FB309CA38E5C}">
  <dimension ref="A1:D8"/>
  <sheetViews>
    <sheetView workbookViewId="0">
      <selection activeCell="E32" sqref="E32"/>
    </sheetView>
  </sheetViews>
  <sheetFormatPr defaultRowHeight="14.4" x14ac:dyDescent="0.3"/>
  <cols>
    <col min="1" max="2" width="11" customWidth="1"/>
    <col min="3" max="3" width="23.77734375" bestFit="1" customWidth="1"/>
    <col min="4" max="5" width="11" customWidth="1"/>
  </cols>
  <sheetData>
    <row r="1" spans="1:4" x14ac:dyDescent="0.3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3">
      <c r="A2" t="s">
        <v>14</v>
      </c>
      <c r="B2">
        <v>306</v>
      </c>
      <c r="C2" t="s">
        <v>6</v>
      </c>
      <c r="D2">
        <v>40</v>
      </c>
    </row>
    <row r="3" spans="1:4" x14ac:dyDescent="0.3">
      <c r="A3" t="s">
        <v>14</v>
      </c>
      <c r="B3">
        <v>307</v>
      </c>
      <c r="C3" t="s">
        <v>7</v>
      </c>
      <c r="D3">
        <v>94</v>
      </c>
    </row>
    <row r="4" spans="1:4" x14ac:dyDescent="0.3">
      <c r="A4" t="s">
        <v>14</v>
      </c>
      <c r="B4">
        <v>302</v>
      </c>
      <c r="C4" t="s">
        <v>8</v>
      </c>
      <c r="D4">
        <v>70</v>
      </c>
    </row>
    <row r="5" spans="1:4" x14ac:dyDescent="0.3">
      <c r="A5" t="s">
        <v>14</v>
      </c>
      <c r="B5">
        <v>301</v>
      </c>
      <c r="C5" t="s">
        <v>9</v>
      </c>
      <c r="D5">
        <v>76</v>
      </c>
    </row>
    <row r="6" spans="1:4" x14ac:dyDescent="0.3">
      <c r="A6" t="s">
        <v>14</v>
      </c>
      <c r="B6">
        <v>303</v>
      </c>
      <c r="C6" t="s">
        <v>23</v>
      </c>
      <c r="D6">
        <v>39</v>
      </c>
    </row>
    <row r="7" spans="1:4" x14ac:dyDescent="0.3">
      <c r="A7" t="s">
        <v>14</v>
      </c>
      <c r="B7">
        <v>304</v>
      </c>
      <c r="C7" t="s">
        <v>11</v>
      </c>
      <c r="D7">
        <v>80</v>
      </c>
    </row>
    <row r="8" spans="1:4" x14ac:dyDescent="0.3">
      <c r="A8" t="s">
        <v>14</v>
      </c>
      <c r="B8">
        <v>305</v>
      </c>
      <c r="C8" t="s">
        <v>12</v>
      </c>
      <c r="D8">
        <v>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Øvelse</vt:lpstr>
      <vt:lpstr>Salgsoversigt</vt:lpstr>
      <vt:lpstr>Prisliste</vt:lpstr>
      <vt:lpstr>Indkøbspriser</vt:lpstr>
      <vt:lpstr>Bonusaftaler</vt:lpstr>
      <vt:lpstr>Marts salg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Lorentz How Aarhus</dc:creator>
  <cp:lastModifiedBy>Lorentz How Aarhus</cp:lastModifiedBy>
  <dcterms:created xsi:type="dcterms:W3CDTF">2017-10-12T17:01:54Z</dcterms:created>
  <dcterms:modified xsi:type="dcterms:W3CDTF">2018-01-09T14:53:02Z</dcterms:modified>
</cp:coreProperties>
</file>