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orenzomusic-my.sharepoint.com/personal/lorentz_enkelexcel_dk/Documents/Excel/Skabeloner/"/>
    </mc:Choice>
  </mc:AlternateContent>
  <xr:revisionPtr revIDLastSave="15" documentId="6_{7BD38FBE-4E9C-4477-A279-BD4747FD6699}" xr6:coauthVersionLast="43" xr6:coauthVersionMax="43" xr10:uidLastSave="{022DB392-A3B6-457E-87F9-D37E8D214469}"/>
  <bookViews>
    <workbookView xWindow="-120" yWindow="-120" windowWidth="38640" windowHeight="21840" xr2:uid="{755AEEC9-2138-4358-908F-58639A6EBBD5}"/>
  </bookViews>
  <sheets>
    <sheet name="Beregner" sheetId="1" r:id="rId1"/>
    <sheet name="Indkøbspriser" sheetId="2" r:id="rId2"/>
  </sheets>
  <definedNames>
    <definedName name="Indkøbspris">Indkøbspriser!$C$4:$C$17</definedName>
    <definedName name="Markup">Indkøbspriser!$D$4:$D$17</definedName>
    <definedName name="Pris_time">Indkøbspriser!$J$3</definedName>
    <definedName name="Time_MarkUp">Indkøbspriser!$J$4</definedName>
    <definedName name="Timepris">Indkøbspriser!$J$5</definedName>
    <definedName name="Vare">Indkøbspriser!$B$4:$B$17</definedName>
    <definedName name="Varenr.">Indkøbspriser!$A$4:$A$17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" l="1"/>
  <c r="E5" i="1" s="1"/>
  <c r="F5" i="1"/>
  <c r="C6" i="1"/>
  <c r="E6" i="1" s="1"/>
  <c r="F6" i="1"/>
  <c r="C7" i="1"/>
  <c r="E7" i="1" s="1"/>
  <c r="F7" i="1"/>
  <c r="C8" i="1"/>
  <c r="E8" i="1" s="1"/>
  <c r="F8" i="1"/>
  <c r="C9" i="1"/>
  <c r="E9" i="1" s="1"/>
  <c r="F9" i="1"/>
  <c r="C10" i="1"/>
  <c r="E10" i="1" s="1"/>
  <c r="F10" i="1"/>
  <c r="C11" i="1"/>
  <c r="E11" i="1"/>
  <c r="F11" i="1"/>
  <c r="C12" i="1"/>
  <c r="E12" i="1" s="1"/>
  <c r="F12" i="1"/>
  <c r="C13" i="1"/>
  <c r="E13" i="1" s="1"/>
  <c r="F13" i="1"/>
  <c r="C14" i="1"/>
  <c r="E14" i="1" s="1"/>
  <c r="F14" i="1"/>
  <c r="C15" i="1"/>
  <c r="G15" i="1" s="1"/>
  <c r="F15" i="1"/>
  <c r="C16" i="1"/>
  <c r="E16" i="1"/>
  <c r="F16" i="1"/>
  <c r="C17" i="1"/>
  <c r="E17" i="1" s="1"/>
  <c r="F17" i="1"/>
  <c r="G17" i="1"/>
  <c r="H17" i="1" s="1"/>
  <c r="C18" i="1"/>
  <c r="E18" i="1" s="1"/>
  <c r="F18" i="1"/>
  <c r="C19" i="1"/>
  <c r="G19" i="1" s="1"/>
  <c r="E19" i="1"/>
  <c r="F19" i="1"/>
  <c r="G8" i="1" l="1"/>
  <c r="G5" i="1"/>
  <c r="H5" i="1" s="1"/>
  <c r="G12" i="1"/>
  <c r="H12" i="1" s="1"/>
  <c r="G9" i="1"/>
  <c r="H9" i="1" s="1"/>
  <c r="G7" i="1"/>
  <c r="H7" i="1" s="1"/>
  <c r="G16" i="1"/>
  <c r="J16" i="1" s="1"/>
  <c r="E15" i="1"/>
  <c r="G13" i="1"/>
  <c r="H13" i="1" s="1"/>
  <c r="G11" i="1"/>
  <c r="K11" i="1" s="1"/>
  <c r="K19" i="1"/>
  <c r="J19" i="1"/>
  <c r="H19" i="1"/>
  <c r="H8" i="1"/>
  <c r="K8" i="1"/>
  <c r="J8" i="1"/>
  <c r="K15" i="1"/>
  <c r="J15" i="1"/>
  <c r="H15" i="1"/>
  <c r="J12" i="1"/>
  <c r="K7" i="1"/>
  <c r="H16" i="1"/>
  <c r="H11" i="1"/>
  <c r="J11" i="1"/>
  <c r="G14" i="1"/>
  <c r="K13" i="1"/>
  <c r="G10" i="1"/>
  <c r="K9" i="1"/>
  <c r="G6" i="1"/>
  <c r="G18" i="1"/>
  <c r="K17" i="1"/>
  <c r="J17" i="1"/>
  <c r="J13" i="1"/>
  <c r="J5" i="1"/>
  <c r="J5" i="2"/>
  <c r="J6" i="2" s="1"/>
  <c r="K5" i="1" l="1"/>
  <c r="K12" i="1"/>
  <c r="J9" i="1"/>
  <c r="K16" i="1"/>
  <c r="J7" i="1"/>
  <c r="J18" i="1"/>
  <c r="H18" i="1"/>
  <c r="K18" i="1"/>
  <c r="J14" i="1"/>
  <c r="K14" i="1"/>
  <c r="H14" i="1"/>
  <c r="J10" i="1"/>
  <c r="H10" i="1"/>
  <c r="K10" i="1"/>
  <c r="J6" i="1"/>
  <c r="K6" i="1"/>
  <c r="H6" i="1"/>
  <c r="C28" i="1"/>
  <c r="F28" i="1"/>
  <c r="G28" i="1"/>
  <c r="K28" i="1" s="1"/>
  <c r="F4" i="1"/>
  <c r="C4" i="1"/>
  <c r="E4" i="1" l="1"/>
  <c r="G4" i="1"/>
  <c r="H4" i="1" s="1"/>
  <c r="J28" i="1"/>
  <c r="H28" i="1"/>
  <c r="L28" i="1"/>
  <c r="C30" i="1" s="1"/>
  <c r="E28" i="1"/>
  <c r="C31" i="1" s="1"/>
  <c r="C22" i="1" l="1"/>
  <c r="C36" i="1" s="1"/>
  <c r="C32" i="1"/>
  <c r="C33" i="1" s="1"/>
  <c r="K4" i="1"/>
  <c r="J4" i="1"/>
  <c r="C21" i="1" l="1"/>
  <c r="C35" i="1" l="1"/>
  <c r="C23" i="1"/>
  <c r="C24" i="1" s="1"/>
  <c r="C37" i="1" l="1"/>
  <c r="C38" i="1" s="1"/>
</calcChain>
</file>

<file path=xl/sharedStrings.xml><?xml version="1.0" encoding="utf-8"?>
<sst xmlns="http://schemas.openxmlformats.org/spreadsheetml/2006/main" count="62" uniqueCount="46">
  <si>
    <t>Materialer</t>
  </si>
  <si>
    <t>Varenr.</t>
  </si>
  <si>
    <t>Vare</t>
  </si>
  <si>
    <t>Vareoversigt</t>
  </si>
  <si>
    <t>Indkøbspris</t>
  </si>
  <si>
    <t>Skrivebord A</t>
  </si>
  <si>
    <t>Skrivebord B</t>
  </si>
  <si>
    <t>Skrivebord C</t>
  </si>
  <si>
    <t>Hæve/Sænkebord A</t>
  </si>
  <si>
    <t>Hæve/Sænkebord B</t>
  </si>
  <si>
    <t>Hæve/Sænkebord C</t>
  </si>
  <si>
    <t>Kontorstol A</t>
  </si>
  <si>
    <t>Kontorstol B</t>
  </si>
  <si>
    <t>Kontorstol C</t>
  </si>
  <si>
    <t>Lydskærm A</t>
  </si>
  <si>
    <t>Lydskærm B</t>
  </si>
  <si>
    <t>Lydskærm C</t>
  </si>
  <si>
    <t>Arbejdstimer</t>
  </si>
  <si>
    <t>Pris pr time</t>
  </si>
  <si>
    <t>Stk</t>
  </si>
  <si>
    <t>Markup</t>
  </si>
  <si>
    <t>Pris pr stk</t>
  </si>
  <si>
    <t>Arbejdstid</t>
  </si>
  <si>
    <t>Timepris</t>
  </si>
  <si>
    <t>I alt</t>
  </si>
  <si>
    <t>Rabat</t>
  </si>
  <si>
    <t>Dækningsbidrag</t>
  </si>
  <si>
    <t>I alt indkøb</t>
  </si>
  <si>
    <t>Dækningsgrad</t>
  </si>
  <si>
    <t>I alt timer</t>
  </si>
  <si>
    <t>Timepris til kunde</t>
  </si>
  <si>
    <t>Total omsætning</t>
  </si>
  <si>
    <t>Total omkostning</t>
  </si>
  <si>
    <t>Rabat i kr</t>
  </si>
  <si>
    <t>Pris inkl. Rabat</t>
  </si>
  <si>
    <t>Pris ex. rabat</t>
  </si>
  <si>
    <t>Omsætning materialer</t>
  </si>
  <si>
    <t>Omkostninger materialer</t>
  </si>
  <si>
    <t>Pris pr time inkl. Rabat</t>
  </si>
  <si>
    <t>Omsætning timer</t>
  </si>
  <si>
    <t>Omkostning timer</t>
  </si>
  <si>
    <t>Lydskærm D</t>
  </si>
  <si>
    <t>Dæknings-grad</t>
  </si>
  <si>
    <t>Tilbudsberegner fra EnkelExcel.dk/Tilbudsberegner</t>
  </si>
  <si>
    <t>Dækningsgrad pr time</t>
  </si>
  <si>
    <t>Kontorlampe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</si>
</sst>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&quot;kr.&quot;_-;\-* #,##0\ &quot;kr.&quot;_-;_-* &quot;-&quot;??\ &quot;kr.&quot;_-;_-@_-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3" borderId="8" applyNumberFormat="0" applyAlignment="0" applyProtection="0"/>
    <xf numFmtId="0" fontId="5" fillId="4" borderId="8" applyNumberFormat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1" xfId="0" applyFont="1" applyBorder="1"/>
    <xf numFmtId="9" fontId="0" fillId="0" borderId="0" xfId="0" applyNumberFormat="1"/>
    <xf numFmtId="0" fontId="0" fillId="0" borderId="1" xfId="0" applyBorder="1" applyAlignment="1">
      <alignment horizontal="center" vertical="center"/>
    </xf>
    <xf numFmtId="164" fontId="0" fillId="0" borderId="0" xfId="0" applyNumberFormat="1"/>
    <xf numFmtId="164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9" fontId="0" fillId="0" borderId="0" xfId="2" applyFont="1" applyAlignment="1">
      <alignment horizontal="center" vertical="center"/>
    </xf>
    <xf numFmtId="0" fontId="2" fillId="0" borderId="2" xfId="0" applyFont="1" applyBorder="1"/>
    <xf numFmtId="0" fontId="2" fillId="0" borderId="4" xfId="0" applyFont="1" applyBorder="1"/>
    <xf numFmtId="0" fontId="2" fillId="0" borderId="6" xfId="0" applyFont="1" applyBorder="1"/>
    <xf numFmtId="0" fontId="2" fillId="2" borderId="1" xfId="0" applyFont="1" applyFill="1" applyBorder="1" applyAlignment="1">
      <alignment horizontal="center" vertical="center" wrapText="1"/>
    </xf>
    <xf numFmtId="164" fontId="4" fillId="3" borderId="8" xfId="3" applyNumberFormat="1"/>
    <xf numFmtId="9" fontId="4" fillId="3" borderId="8" xfId="3" applyNumberFormat="1"/>
    <xf numFmtId="0" fontId="0" fillId="0" borderId="1" xfId="0" applyBorder="1"/>
    <xf numFmtId="0" fontId="4" fillId="3" borderId="8" xfId="3"/>
    <xf numFmtId="0" fontId="4" fillId="3" borderId="9" xfId="3" applyBorder="1"/>
    <xf numFmtId="164" fontId="4" fillId="3" borderId="9" xfId="3" applyNumberFormat="1" applyBorder="1"/>
    <xf numFmtId="164" fontId="4" fillId="3" borderId="1" xfId="3" applyNumberFormat="1" applyBorder="1"/>
    <xf numFmtId="9" fontId="4" fillId="3" borderId="1" xfId="3" applyNumberFormat="1" applyBorder="1"/>
    <xf numFmtId="164" fontId="5" fillId="4" borderId="1" xfId="4" applyNumberFormat="1" applyBorder="1"/>
    <xf numFmtId="43" fontId="5" fillId="4" borderId="1" xfId="4" applyNumberFormat="1" applyBorder="1"/>
    <xf numFmtId="164" fontId="5" fillId="4" borderId="1" xfId="4" applyNumberFormat="1" applyBorder="1" applyAlignment="1">
      <alignment horizontal="center" vertical="center"/>
    </xf>
    <xf numFmtId="9" fontId="5" fillId="4" borderId="1" xfId="4" applyNumberFormat="1" applyBorder="1" applyAlignment="1">
      <alignment horizontal="center" vertical="center"/>
    </xf>
    <xf numFmtId="164" fontId="5" fillId="4" borderId="1" xfId="4" applyNumberFormat="1" applyBorder="1" applyAlignment="1">
      <alignment horizontal="right" vertical="center"/>
    </xf>
    <xf numFmtId="165" fontId="5" fillId="4" borderId="1" xfId="4" applyNumberFormat="1" applyBorder="1" applyAlignment="1">
      <alignment horizontal="right" vertical="center"/>
    </xf>
    <xf numFmtId="0" fontId="6" fillId="0" borderId="0" xfId="0" applyFont="1"/>
    <xf numFmtId="164" fontId="5" fillId="4" borderId="3" xfId="4" applyNumberFormat="1" applyBorder="1"/>
    <xf numFmtId="164" fontId="5" fillId="4" borderId="5" xfId="4" applyNumberFormat="1" applyBorder="1"/>
    <xf numFmtId="165" fontId="5" fillId="4" borderId="7" xfId="4" applyNumberFormat="1" applyBorder="1"/>
    <xf numFmtId="9" fontId="4" fillId="3" borderId="9" xfId="3" applyNumberFormat="1" applyBorder="1"/>
    <xf numFmtId="0" fontId="4" fillId="3" borderId="1" xfId="3" applyBorder="1" applyAlignment="1" applyProtection="1">
      <alignment horizontal="center" vertical="center"/>
      <protection locked="0"/>
    </xf>
    <xf numFmtId="9" fontId="4" fillId="3" borderId="1" xfId="3" applyNumberFormat="1" applyBorder="1" applyAlignment="1" applyProtection="1">
      <alignment horizontal="center" vertical="center"/>
      <protection locked="0"/>
    </xf>
  </cellXfs>
  <cellStyles count="5">
    <cellStyle name="Calculation" xfId="4" builtinId="22"/>
    <cellStyle name="Currency" xfId="1" builtinId="4"/>
    <cellStyle name="Input" xfId="3" builtinId="20"/>
    <cellStyle name="Normal" xfId="0" builtinId="0"/>
    <cellStyle name="Percent" xfId="2" builtinId="5"/>
  </cellStyles>
  <dxfs count="2">
    <dxf>
      <numFmt numFmtId="164" formatCode="_-* #,##0\ &quot;kr.&quot;_-;\-* #,##0\ &quot;kr.&quot;_-;_-* &quot;-&quot;??\ &quot;kr.&quot;_-;_-@_-"/>
    </dxf>
    <dxf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600808</xdr:colOff>
      <xdr:row>2</xdr:row>
      <xdr:rowOff>0</xdr:rowOff>
    </xdr:from>
    <xdr:to>
      <xdr:col>24</xdr:col>
      <xdr:colOff>7327</xdr:colOff>
      <xdr:row>7</xdr:row>
      <xdr:rowOff>14653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148C361-8DB6-4909-AA6D-CB1A829DBD61}"/>
            </a:ext>
          </a:extLst>
        </xdr:cNvPr>
        <xdr:cNvSpPr txBox="1"/>
      </xdr:nvSpPr>
      <xdr:spPr>
        <a:xfrm>
          <a:off x="12719539" y="534865"/>
          <a:ext cx="4271596" cy="113567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b="1"/>
            <a:t>Info:</a:t>
          </a:r>
        </a:p>
        <a:p>
          <a:r>
            <a:rPr lang="da-DK" sz="1100"/>
            <a:t>Arket er beskyttet (uden password), således at man kun kan taste i input cellerne (dem med laksefarvet baggrund).</a:t>
          </a:r>
        </a:p>
        <a:p>
          <a:endParaRPr lang="da-DK" sz="1100"/>
        </a:p>
        <a:p>
          <a:r>
            <a:rPr lang="da-DK" sz="1100"/>
            <a:t>Hvis du vil</a:t>
          </a:r>
          <a:r>
            <a:rPr lang="da-DK" sz="1100" baseline="0"/>
            <a:t> ophæve beskyttelsen, gå ind på "Review/Gennemse" fanen og tryk på "Unprotect Sheet/fjern arkbeskyttelse".</a:t>
          </a:r>
          <a:endParaRPr lang="da-DK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388709</xdr:colOff>
      <xdr:row>16</xdr:row>
      <xdr:rowOff>12104</xdr:rowOff>
    </xdr:from>
    <xdr:to>
      <xdr:col>8</xdr:col>
      <xdr:colOff>93980</xdr:colOff>
      <xdr:row>19</xdr:row>
      <xdr:rowOff>43698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B4F0D662-07DA-4C2D-A2B4-F4893C0DDF92}"/>
            </a:ext>
          </a:extLst>
        </xdr:cNvPr>
        <xdr:cNvSpPr txBox="1"/>
      </xdr:nvSpPr>
      <xdr:spPr>
        <a:xfrm>
          <a:off x="4036087" y="3106567"/>
          <a:ext cx="2692869" cy="60309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Indsæt nye linjer </a:t>
          </a:r>
          <a:r>
            <a:rPr lang="en-US" sz="1400" b="1"/>
            <a:t>lige under </a:t>
          </a:r>
          <a:r>
            <a:rPr lang="en-US" sz="1400"/>
            <a:t>sidste linje i</a:t>
          </a:r>
          <a:r>
            <a:rPr lang="en-US" sz="1400" baseline="0"/>
            <a:t> tabellen.</a:t>
          </a:r>
          <a:endParaRPr lang="en-US" sz="1400"/>
        </a:p>
      </xdr:txBody>
    </xdr:sp>
    <xdr:clientData/>
  </xdr:twoCellAnchor>
  <xdr:twoCellAnchor>
    <xdr:from>
      <xdr:col>4</xdr:col>
      <xdr:colOff>77982</xdr:colOff>
      <xdr:row>17</xdr:row>
      <xdr:rowOff>119898</xdr:rowOff>
    </xdr:from>
    <xdr:to>
      <xdr:col>4</xdr:col>
      <xdr:colOff>388709</xdr:colOff>
      <xdr:row>17</xdr:row>
      <xdr:rowOff>123151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1A3D2FDE-1C26-4CB1-9993-FF6576FE8185}"/>
            </a:ext>
          </a:extLst>
        </xdr:cNvPr>
        <xdr:cNvCxnSpPr>
          <a:stCxn id="2" idx="1"/>
        </xdr:cNvCxnSpPr>
      </xdr:nvCxnSpPr>
      <xdr:spPr>
        <a:xfrm flipH="1" flipV="1">
          <a:off x="3725360" y="3404861"/>
          <a:ext cx="310727" cy="3253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1591776-5ECF-4DCF-8AB5-9F7B68FD0E23}" name="Indkøbspriser" displayName="Indkøbspriser" ref="A3:D17" totalsRowShown="0" headerRowDxfId="1">
  <tableColumns count="4">
    <tableColumn id="1" xr3:uid="{770FAE55-6B88-4A17-A237-5E5452343CAB}" name="Varenr." dataCellStyle="Input"/>
    <tableColumn id="2" xr3:uid="{C508254B-D265-4C59-871D-5684207A67F0}" name="Vare" dataCellStyle="Input"/>
    <tableColumn id="3" xr3:uid="{660E7583-AC99-47A9-BD28-3C89C633978F}" name="Indkøbspris" dataDxfId="0" dataCellStyle="Input"/>
    <tableColumn id="4" xr3:uid="{38CC8F65-D5BF-4B4E-B92B-BB024F297BBC}" name="Dækningsgrad" dataCellStyle="Input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BABD4-B7D4-485E-A342-B36347AEC755}">
  <dimension ref="B1:L45"/>
  <sheetViews>
    <sheetView showGridLines="0" tabSelected="1" zoomScale="145" zoomScaleNormal="145" workbookViewId="0">
      <selection activeCell="L3" sqref="L3"/>
    </sheetView>
  </sheetViews>
  <sheetFormatPr defaultRowHeight="15" x14ac:dyDescent="0.25"/>
  <cols>
    <col min="1" max="1" width="2.5703125" customWidth="1"/>
    <col min="2" max="2" width="23.28515625" customWidth="1"/>
    <col min="3" max="3" width="13.42578125" bestFit="1" customWidth="1"/>
    <col min="4" max="4" width="9.42578125" bestFit="1" customWidth="1"/>
    <col min="5" max="5" width="12.42578125" customWidth="1"/>
    <col min="6" max="6" width="11.5703125" customWidth="1"/>
    <col min="7" max="7" width="11.5703125" bestFit="1" customWidth="1"/>
    <col min="8" max="8" width="12.5703125" bestFit="1" customWidth="1"/>
    <col min="9" max="9" width="11.42578125" bestFit="1" customWidth="1"/>
    <col min="10" max="10" width="11.7109375" bestFit="1" customWidth="1"/>
    <col min="11" max="11" width="14.28515625" bestFit="1" customWidth="1"/>
    <col min="12" max="12" width="11.140625" bestFit="1" customWidth="1"/>
  </cols>
  <sheetData>
    <row r="1" spans="2:11" ht="23.25" x14ac:dyDescent="0.35">
      <c r="B1" s="30" t="s">
        <v>43</v>
      </c>
    </row>
    <row r="2" spans="2:11" ht="18.75" x14ac:dyDescent="0.3">
      <c r="B2" s="2" t="s">
        <v>0</v>
      </c>
    </row>
    <row r="3" spans="2:11" ht="28.9" customHeight="1" x14ac:dyDescent="0.25">
      <c r="B3" s="15" t="s">
        <v>2</v>
      </c>
      <c r="C3" s="15" t="s">
        <v>4</v>
      </c>
      <c r="D3" s="15" t="s">
        <v>19</v>
      </c>
      <c r="E3" s="15" t="s">
        <v>27</v>
      </c>
      <c r="F3" s="15" t="s">
        <v>42</v>
      </c>
      <c r="G3" s="15" t="s">
        <v>21</v>
      </c>
      <c r="H3" s="15" t="s">
        <v>35</v>
      </c>
      <c r="I3" s="15" t="s">
        <v>25</v>
      </c>
      <c r="J3" s="15" t="s">
        <v>33</v>
      </c>
      <c r="K3" s="15" t="s">
        <v>34</v>
      </c>
    </row>
    <row r="4" spans="2:11" x14ac:dyDescent="0.25">
      <c r="B4" s="35" t="s">
        <v>5</v>
      </c>
      <c r="C4" s="26">
        <f>IF(B4="","",INDEX(Indkøbspris,MATCH(Beregner!B4,Vare,0)))</f>
        <v>550</v>
      </c>
      <c r="D4" s="35">
        <v>10</v>
      </c>
      <c r="E4" s="26">
        <f>IF(B4="","",-D4*C4)</f>
        <v>-5500</v>
      </c>
      <c r="F4" s="27">
        <f>IF(B4="","",INDEX(Markup,MATCH(Beregner!B4,Vare,0)))</f>
        <v>0.5</v>
      </c>
      <c r="G4" s="26">
        <f>IF(B4="","",(C4/(1-F4)))</f>
        <v>1100</v>
      </c>
      <c r="H4" s="26">
        <f>IF(B4="","",G4*D4)</f>
        <v>11000</v>
      </c>
      <c r="I4" s="36">
        <v>0.05</v>
      </c>
      <c r="J4" s="26">
        <f t="shared" ref="J4" si="0">IF(B4="","",I4*G4*D4)</f>
        <v>550</v>
      </c>
      <c r="K4" s="26">
        <f t="shared" ref="K4" si="1">IF(B4="","",G4*D4*(1-I4))</f>
        <v>10450</v>
      </c>
    </row>
    <row r="5" spans="2:11" x14ac:dyDescent="0.25">
      <c r="B5" s="35"/>
      <c r="C5" s="26" t="str">
        <f>IF(B5="","",INDEX(Indkøbspris,MATCH(Beregner!B5,Vare,0)))</f>
        <v/>
      </c>
      <c r="D5" s="35"/>
      <c r="E5" s="26" t="str">
        <f t="shared" ref="E5:E19" si="2">IF(B5="","",-D5*C5)</f>
        <v/>
      </c>
      <c r="F5" s="27" t="str">
        <f>IF(B5="","",INDEX(Markup,MATCH(Beregner!B5,Vare,0)))</f>
        <v/>
      </c>
      <c r="G5" s="26" t="str">
        <f t="shared" ref="G5:G19" si="3">IF(B5="","",(C5/(1-F5)))</f>
        <v/>
      </c>
      <c r="H5" s="26" t="str">
        <f t="shared" ref="H5:H19" si="4">IF(B5="","",G5*D5)</f>
        <v/>
      </c>
      <c r="I5" s="36"/>
      <c r="J5" s="26" t="str">
        <f t="shared" ref="J5:J19" si="5">IF(B5="","",I5*G5*D5)</f>
        <v/>
      </c>
      <c r="K5" s="26" t="str">
        <f t="shared" ref="K5:K19" si="6">IF(B5="","",G5*D5*(1-I5))</f>
        <v/>
      </c>
    </row>
    <row r="6" spans="2:11" x14ac:dyDescent="0.25">
      <c r="B6" s="35"/>
      <c r="C6" s="26" t="str">
        <f>IF(B6="","",INDEX(Indkøbspris,MATCH(Beregner!B6,Vare,0)))</f>
        <v/>
      </c>
      <c r="D6" s="35"/>
      <c r="E6" s="26" t="str">
        <f t="shared" si="2"/>
        <v/>
      </c>
      <c r="F6" s="27" t="str">
        <f>IF(B6="","",INDEX(Markup,MATCH(Beregner!B6,Vare,0)))</f>
        <v/>
      </c>
      <c r="G6" s="26" t="str">
        <f t="shared" si="3"/>
        <v/>
      </c>
      <c r="H6" s="26" t="str">
        <f t="shared" si="4"/>
        <v/>
      </c>
      <c r="I6" s="36"/>
      <c r="J6" s="26" t="str">
        <f t="shared" si="5"/>
        <v/>
      </c>
      <c r="K6" s="26" t="str">
        <f t="shared" si="6"/>
        <v/>
      </c>
    </row>
    <row r="7" spans="2:11" x14ac:dyDescent="0.25">
      <c r="B7" s="35"/>
      <c r="C7" s="26" t="str">
        <f>IF(B7="","",INDEX(Indkøbspris,MATCH(Beregner!B7,Vare,0)))</f>
        <v/>
      </c>
      <c r="D7" s="35"/>
      <c r="E7" s="26" t="str">
        <f t="shared" si="2"/>
        <v/>
      </c>
      <c r="F7" s="27" t="str">
        <f>IF(B7="","",INDEX(Markup,MATCH(Beregner!B7,Vare,0)))</f>
        <v/>
      </c>
      <c r="G7" s="26" t="str">
        <f t="shared" si="3"/>
        <v/>
      </c>
      <c r="H7" s="26" t="str">
        <f t="shared" si="4"/>
        <v/>
      </c>
      <c r="I7" s="36"/>
      <c r="J7" s="26" t="str">
        <f t="shared" si="5"/>
        <v/>
      </c>
      <c r="K7" s="26" t="str">
        <f t="shared" si="6"/>
        <v/>
      </c>
    </row>
    <row r="8" spans="2:11" x14ac:dyDescent="0.25">
      <c r="B8" s="35"/>
      <c r="C8" s="26" t="str">
        <f>IF(B8="","",INDEX(Indkøbspris,MATCH(Beregner!B8,Vare,0)))</f>
        <v/>
      </c>
      <c r="D8" s="35"/>
      <c r="E8" s="26" t="str">
        <f t="shared" si="2"/>
        <v/>
      </c>
      <c r="F8" s="27" t="str">
        <f>IF(B8="","",INDEX(Markup,MATCH(Beregner!B8,Vare,0)))</f>
        <v/>
      </c>
      <c r="G8" s="26" t="str">
        <f t="shared" si="3"/>
        <v/>
      </c>
      <c r="H8" s="26" t="str">
        <f t="shared" si="4"/>
        <v/>
      </c>
      <c r="I8" s="36"/>
      <c r="J8" s="26" t="str">
        <f t="shared" si="5"/>
        <v/>
      </c>
      <c r="K8" s="26" t="str">
        <f t="shared" si="6"/>
        <v/>
      </c>
    </row>
    <row r="9" spans="2:11" x14ac:dyDescent="0.25">
      <c r="B9" s="35"/>
      <c r="C9" s="26" t="str">
        <f>IF(B9="","",INDEX(Indkøbspris,MATCH(Beregner!B9,Vare,0)))</f>
        <v/>
      </c>
      <c r="D9" s="35"/>
      <c r="E9" s="26" t="str">
        <f t="shared" si="2"/>
        <v/>
      </c>
      <c r="F9" s="27" t="str">
        <f>IF(B9="","",INDEX(Markup,MATCH(Beregner!B9,Vare,0)))</f>
        <v/>
      </c>
      <c r="G9" s="26" t="str">
        <f t="shared" si="3"/>
        <v/>
      </c>
      <c r="H9" s="26" t="str">
        <f t="shared" si="4"/>
        <v/>
      </c>
      <c r="I9" s="36"/>
      <c r="J9" s="26" t="str">
        <f t="shared" si="5"/>
        <v/>
      </c>
      <c r="K9" s="26" t="str">
        <f t="shared" si="6"/>
        <v/>
      </c>
    </row>
    <row r="10" spans="2:11" x14ac:dyDescent="0.25">
      <c r="B10" s="35"/>
      <c r="C10" s="26" t="str">
        <f>IF(B10="","",INDEX(Indkøbspris,MATCH(Beregner!B10,Vare,0)))</f>
        <v/>
      </c>
      <c r="D10" s="35"/>
      <c r="E10" s="26" t="str">
        <f t="shared" si="2"/>
        <v/>
      </c>
      <c r="F10" s="27" t="str">
        <f>IF(B10="","",INDEX(Markup,MATCH(Beregner!B10,Vare,0)))</f>
        <v/>
      </c>
      <c r="G10" s="26" t="str">
        <f t="shared" si="3"/>
        <v/>
      </c>
      <c r="H10" s="26" t="str">
        <f t="shared" si="4"/>
        <v/>
      </c>
      <c r="I10" s="36"/>
      <c r="J10" s="26" t="str">
        <f t="shared" si="5"/>
        <v/>
      </c>
      <c r="K10" s="26" t="str">
        <f t="shared" si="6"/>
        <v/>
      </c>
    </row>
    <row r="11" spans="2:11" x14ac:dyDescent="0.25">
      <c r="B11" s="35"/>
      <c r="C11" s="26" t="str">
        <f>IF(B11="","",INDEX(Indkøbspris,MATCH(Beregner!B11,Vare,0)))</f>
        <v/>
      </c>
      <c r="D11" s="35"/>
      <c r="E11" s="26" t="str">
        <f t="shared" si="2"/>
        <v/>
      </c>
      <c r="F11" s="27" t="str">
        <f>IF(B11="","",INDEX(Markup,MATCH(Beregner!B11,Vare,0)))</f>
        <v/>
      </c>
      <c r="G11" s="26" t="str">
        <f t="shared" si="3"/>
        <v/>
      </c>
      <c r="H11" s="26" t="str">
        <f t="shared" si="4"/>
        <v/>
      </c>
      <c r="I11" s="36"/>
      <c r="J11" s="26" t="str">
        <f t="shared" si="5"/>
        <v/>
      </c>
      <c r="K11" s="26" t="str">
        <f t="shared" si="6"/>
        <v/>
      </c>
    </row>
    <row r="12" spans="2:11" x14ac:dyDescent="0.25">
      <c r="B12" s="35"/>
      <c r="C12" s="26" t="str">
        <f>IF(B12="","",INDEX(Indkøbspris,MATCH(Beregner!B12,Vare,0)))</f>
        <v/>
      </c>
      <c r="D12" s="35"/>
      <c r="E12" s="26" t="str">
        <f t="shared" si="2"/>
        <v/>
      </c>
      <c r="F12" s="27" t="str">
        <f>IF(B12="","",INDEX(Markup,MATCH(Beregner!B12,Vare,0)))</f>
        <v/>
      </c>
      <c r="G12" s="26" t="str">
        <f t="shared" si="3"/>
        <v/>
      </c>
      <c r="H12" s="26" t="str">
        <f t="shared" si="4"/>
        <v/>
      </c>
      <c r="I12" s="36"/>
      <c r="J12" s="26" t="str">
        <f t="shared" si="5"/>
        <v/>
      </c>
      <c r="K12" s="26" t="str">
        <f t="shared" si="6"/>
        <v/>
      </c>
    </row>
    <row r="13" spans="2:11" x14ac:dyDescent="0.25">
      <c r="B13" s="35"/>
      <c r="C13" s="26" t="str">
        <f>IF(B13="","",INDEX(Indkøbspris,MATCH(Beregner!B13,Vare,0)))</f>
        <v/>
      </c>
      <c r="D13" s="35"/>
      <c r="E13" s="26" t="str">
        <f t="shared" si="2"/>
        <v/>
      </c>
      <c r="F13" s="27" t="str">
        <f>IF(B13="","",INDEX(Markup,MATCH(Beregner!B13,Vare,0)))</f>
        <v/>
      </c>
      <c r="G13" s="26" t="str">
        <f t="shared" si="3"/>
        <v/>
      </c>
      <c r="H13" s="26" t="str">
        <f t="shared" si="4"/>
        <v/>
      </c>
      <c r="I13" s="36"/>
      <c r="J13" s="26" t="str">
        <f t="shared" si="5"/>
        <v/>
      </c>
      <c r="K13" s="26" t="str">
        <f t="shared" si="6"/>
        <v/>
      </c>
    </row>
    <row r="14" spans="2:11" x14ac:dyDescent="0.25">
      <c r="B14" s="35"/>
      <c r="C14" s="26" t="str">
        <f>IF(B14="","",INDEX(Indkøbspris,MATCH(Beregner!B14,Vare,0)))</f>
        <v/>
      </c>
      <c r="D14" s="35"/>
      <c r="E14" s="26" t="str">
        <f t="shared" si="2"/>
        <v/>
      </c>
      <c r="F14" s="27" t="str">
        <f>IF(B14="","",INDEX(Markup,MATCH(Beregner!B14,Vare,0)))</f>
        <v/>
      </c>
      <c r="G14" s="26" t="str">
        <f t="shared" si="3"/>
        <v/>
      </c>
      <c r="H14" s="26" t="str">
        <f t="shared" si="4"/>
        <v/>
      </c>
      <c r="I14" s="36"/>
      <c r="J14" s="26" t="str">
        <f t="shared" si="5"/>
        <v/>
      </c>
      <c r="K14" s="26" t="str">
        <f t="shared" si="6"/>
        <v/>
      </c>
    </row>
    <row r="15" spans="2:11" x14ac:dyDescent="0.25">
      <c r="B15" s="35"/>
      <c r="C15" s="26" t="str">
        <f>IF(B15="","",INDEX(Indkøbspris,MATCH(Beregner!B15,Vare,0)))</f>
        <v/>
      </c>
      <c r="D15" s="35"/>
      <c r="E15" s="26" t="str">
        <f t="shared" si="2"/>
        <v/>
      </c>
      <c r="F15" s="27" t="str">
        <f>IF(B15="","",INDEX(Markup,MATCH(Beregner!B15,Vare,0)))</f>
        <v/>
      </c>
      <c r="G15" s="26" t="str">
        <f t="shared" si="3"/>
        <v/>
      </c>
      <c r="H15" s="26" t="str">
        <f t="shared" si="4"/>
        <v/>
      </c>
      <c r="I15" s="36"/>
      <c r="J15" s="26" t="str">
        <f t="shared" si="5"/>
        <v/>
      </c>
      <c r="K15" s="26" t="str">
        <f t="shared" si="6"/>
        <v/>
      </c>
    </row>
    <row r="16" spans="2:11" x14ac:dyDescent="0.25">
      <c r="B16" s="35"/>
      <c r="C16" s="26" t="str">
        <f>IF(B16="","",INDEX(Indkøbspris,MATCH(Beregner!B16,Vare,0)))</f>
        <v/>
      </c>
      <c r="D16" s="35"/>
      <c r="E16" s="26" t="str">
        <f t="shared" si="2"/>
        <v/>
      </c>
      <c r="F16" s="27" t="str">
        <f>IF(B16="","",INDEX(Markup,MATCH(Beregner!B16,Vare,0)))</f>
        <v/>
      </c>
      <c r="G16" s="26" t="str">
        <f t="shared" si="3"/>
        <v/>
      </c>
      <c r="H16" s="26" t="str">
        <f t="shared" si="4"/>
        <v/>
      </c>
      <c r="I16" s="36"/>
      <c r="J16" s="26" t="str">
        <f t="shared" si="5"/>
        <v/>
      </c>
      <c r="K16" s="26" t="str">
        <f t="shared" si="6"/>
        <v/>
      </c>
    </row>
    <row r="17" spans="2:12" x14ac:dyDescent="0.25">
      <c r="B17" s="35"/>
      <c r="C17" s="26" t="str">
        <f>IF(B17="","",INDEX(Indkøbspris,MATCH(Beregner!B17,Vare,0)))</f>
        <v/>
      </c>
      <c r="D17" s="35"/>
      <c r="E17" s="26" t="str">
        <f t="shared" si="2"/>
        <v/>
      </c>
      <c r="F17" s="27" t="str">
        <f>IF(B17="","",INDEX(Markup,MATCH(Beregner!B17,Vare,0)))</f>
        <v/>
      </c>
      <c r="G17" s="26" t="str">
        <f t="shared" si="3"/>
        <v/>
      </c>
      <c r="H17" s="26" t="str">
        <f t="shared" si="4"/>
        <v/>
      </c>
      <c r="I17" s="36"/>
      <c r="J17" s="26" t="str">
        <f t="shared" si="5"/>
        <v/>
      </c>
      <c r="K17" s="26" t="str">
        <f t="shared" si="6"/>
        <v/>
      </c>
    </row>
    <row r="18" spans="2:12" x14ac:dyDescent="0.25">
      <c r="B18" s="35"/>
      <c r="C18" s="26" t="str">
        <f>IF(B18="","",INDEX(Indkøbspris,MATCH(Beregner!B18,Vare,0)))</f>
        <v/>
      </c>
      <c r="D18" s="35"/>
      <c r="E18" s="26" t="str">
        <f t="shared" si="2"/>
        <v/>
      </c>
      <c r="F18" s="27" t="str">
        <f>IF(B18="","",INDEX(Markup,MATCH(Beregner!B18,Vare,0)))</f>
        <v/>
      </c>
      <c r="G18" s="26" t="str">
        <f t="shared" si="3"/>
        <v/>
      </c>
      <c r="H18" s="26" t="str">
        <f t="shared" si="4"/>
        <v/>
      </c>
      <c r="I18" s="36"/>
      <c r="J18" s="26" t="str">
        <f t="shared" si="5"/>
        <v/>
      </c>
      <c r="K18" s="26" t="str">
        <f t="shared" si="6"/>
        <v/>
      </c>
    </row>
    <row r="19" spans="2:12" x14ac:dyDescent="0.25">
      <c r="B19" s="35"/>
      <c r="C19" s="26" t="str">
        <f>IF(B19="","",INDEX(Indkøbspris,MATCH(Beregner!B19,Vare,0)))</f>
        <v/>
      </c>
      <c r="D19" s="35"/>
      <c r="E19" s="26" t="str">
        <f t="shared" si="2"/>
        <v/>
      </c>
      <c r="F19" s="27" t="str">
        <f>IF(B19="","",INDEX(Markup,MATCH(Beregner!B19,Vare,0)))</f>
        <v/>
      </c>
      <c r="G19" s="26" t="str">
        <f t="shared" si="3"/>
        <v/>
      </c>
      <c r="H19" s="26" t="str">
        <f t="shared" si="4"/>
        <v/>
      </c>
      <c r="I19" s="36"/>
      <c r="J19" s="26" t="str">
        <f t="shared" si="5"/>
        <v/>
      </c>
      <c r="K19" s="26" t="str">
        <f t="shared" si="6"/>
        <v/>
      </c>
    </row>
    <row r="20" spans="2:12" x14ac:dyDescent="0.25">
      <c r="C20" s="7"/>
      <c r="D20" s="8"/>
      <c r="E20" s="9"/>
      <c r="F20" s="10"/>
      <c r="G20" s="7"/>
      <c r="H20" s="11"/>
      <c r="I20" s="7"/>
    </row>
    <row r="21" spans="2:12" x14ac:dyDescent="0.25">
      <c r="B21" s="3" t="s">
        <v>36</v>
      </c>
      <c r="C21" s="28">
        <f>SUM(K4:K19)</f>
        <v>10450</v>
      </c>
      <c r="D21" s="8"/>
      <c r="E21" s="9"/>
      <c r="F21" s="10"/>
      <c r="G21" s="7"/>
      <c r="H21" s="11"/>
    </row>
    <row r="22" spans="2:12" x14ac:dyDescent="0.25">
      <c r="B22" s="3" t="s">
        <v>37</v>
      </c>
      <c r="C22" s="28">
        <f>SUM(E4:E19)</f>
        <v>-5500</v>
      </c>
    </row>
    <row r="23" spans="2:12" x14ac:dyDescent="0.25">
      <c r="B23" s="3" t="s">
        <v>26</v>
      </c>
      <c r="C23" s="28">
        <f>+C21+C22</f>
        <v>4950</v>
      </c>
      <c r="H23" s="6"/>
    </row>
    <row r="24" spans="2:12" x14ac:dyDescent="0.25">
      <c r="B24" s="3" t="s">
        <v>28</v>
      </c>
      <c r="C24" s="29">
        <f>+C23/C21</f>
        <v>0.47368421052631576</v>
      </c>
      <c r="H24" s="6"/>
    </row>
    <row r="25" spans="2:12" x14ac:dyDescent="0.25">
      <c r="H25" s="6"/>
    </row>
    <row r="26" spans="2:12" ht="18.75" x14ac:dyDescent="0.3">
      <c r="B26" s="2" t="s">
        <v>22</v>
      </c>
      <c r="H26" s="6"/>
    </row>
    <row r="27" spans="2:12" ht="30.6" customHeight="1" x14ac:dyDescent="0.25">
      <c r="B27" s="15" t="s">
        <v>22</v>
      </c>
      <c r="C27" s="15" t="s">
        <v>18</v>
      </c>
      <c r="D27" s="15" t="s">
        <v>19</v>
      </c>
      <c r="E27" s="15" t="s">
        <v>29</v>
      </c>
      <c r="F27" s="15" t="s">
        <v>42</v>
      </c>
      <c r="G27" s="15" t="s">
        <v>30</v>
      </c>
      <c r="H27" s="15" t="s">
        <v>35</v>
      </c>
      <c r="I27" s="15" t="s">
        <v>25</v>
      </c>
      <c r="J27" s="15" t="s">
        <v>33</v>
      </c>
      <c r="K27" s="15" t="s">
        <v>38</v>
      </c>
      <c r="L27" s="15" t="s">
        <v>24</v>
      </c>
    </row>
    <row r="28" spans="2:12" x14ac:dyDescent="0.25">
      <c r="B28" s="5" t="s">
        <v>17</v>
      </c>
      <c r="C28" s="26">
        <f>Pris_time</f>
        <v>300</v>
      </c>
      <c r="D28" s="35">
        <v>10</v>
      </c>
      <c r="E28" s="26">
        <f>D28*C28</f>
        <v>3000</v>
      </c>
      <c r="F28" s="27">
        <f>Time_MarkUp</f>
        <v>0.4</v>
      </c>
      <c r="G28" s="26">
        <f>Timepris</f>
        <v>500</v>
      </c>
      <c r="H28" s="26">
        <f>G28*D28</f>
        <v>5000</v>
      </c>
      <c r="I28" s="36">
        <v>0.1</v>
      </c>
      <c r="J28" s="26">
        <f>IF(B28="","",I28*G28*D28)</f>
        <v>500</v>
      </c>
      <c r="K28" s="26">
        <f>G28*(1-I28)</f>
        <v>450</v>
      </c>
      <c r="L28" s="26">
        <f>K28*D28</f>
        <v>4500</v>
      </c>
    </row>
    <row r="30" spans="2:12" x14ac:dyDescent="0.25">
      <c r="B30" s="3" t="s">
        <v>39</v>
      </c>
      <c r="C30" s="28">
        <f>L28</f>
        <v>4500</v>
      </c>
    </row>
    <row r="31" spans="2:12" x14ac:dyDescent="0.25">
      <c r="B31" s="3" t="s">
        <v>40</v>
      </c>
      <c r="C31" s="28">
        <f>-E28</f>
        <v>-3000</v>
      </c>
    </row>
    <row r="32" spans="2:12" x14ac:dyDescent="0.25">
      <c r="B32" s="3" t="s">
        <v>26</v>
      </c>
      <c r="C32" s="28">
        <f>+C30+C31</f>
        <v>1500</v>
      </c>
    </row>
    <row r="33" spans="2:3" x14ac:dyDescent="0.25">
      <c r="B33" s="3" t="s">
        <v>28</v>
      </c>
      <c r="C33" s="29">
        <f>+C32/C30</f>
        <v>0.33333333333333331</v>
      </c>
    </row>
    <row r="34" spans="2:3" ht="15.75" thickBot="1" x14ac:dyDescent="0.3"/>
    <row r="35" spans="2:3" x14ac:dyDescent="0.25">
      <c r="B35" s="12" t="s">
        <v>31</v>
      </c>
      <c r="C35" s="31">
        <f>+C30+C21</f>
        <v>14950</v>
      </c>
    </row>
    <row r="36" spans="2:3" x14ac:dyDescent="0.25">
      <c r="B36" s="13" t="s">
        <v>32</v>
      </c>
      <c r="C36" s="32">
        <f>+C31+C22</f>
        <v>-8500</v>
      </c>
    </row>
    <row r="37" spans="2:3" x14ac:dyDescent="0.25">
      <c r="B37" s="13" t="s">
        <v>26</v>
      </c>
      <c r="C37" s="32">
        <f>+C35+C36</f>
        <v>6450</v>
      </c>
    </row>
    <row r="38" spans="2:3" ht="15.75" thickBot="1" x14ac:dyDescent="0.3">
      <c r="B38" s="14" t="s">
        <v>28</v>
      </c>
      <c r="C38" s="33">
        <f>+C37/C35</f>
        <v>0.43143812709030099</v>
      </c>
    </row>
    <row r="42" spans="2:3" x14ac:dyDescent="0.25">
      <c r="B42" s="1"/>
    </row>
    <row r="44" spans="2:3" x14ac:dyDescent="0.25">
      <c r="C44" s="4"/>
    </row>
    <row r="45" spans="2:3" x14ac:dyDescent="0.25">
      <c r="C45" s="4"/>
    </row>
  </sheetData>
  <sheetProtection sheet="1" objects="1" scenarios="1"/>
  <dataValidations count="1">
    <dataValidation type="list" allowBlank="1" showInputMessage="1" showErrorMessage="1" sqref="B4:B19" xr:uid="{89925263-EB6C-4AB9-90C6-38989C1E1F63}">
      <formula1>Vare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53900-C504-4C58-AB68-FBA3F513E95F}">
  <dimension ref="A1:J17"/>
  <sheetViews>
    <sheetView showGridLines="0" zoomScale="205" zoomScaleNormal="205" workbookViewId="0">
      <selection activeCell="J3" sqref="J3"/>
    </sheetView>
  </sheetViews>
  <sheetFormatPr defaultRowHeight="15" x14ac:dyDescent="0.25"/>
  <cols>
    <col min="1" max="1" width="9.140625" customWidth="1"/>
    <col min="2" max="2" width="19.140625" bestFit="1" customWidth="1"/>
    <col min="3" max="3" width="12.7109375" customWidth="1"/>
    <col min="4" max="4" width="13.7109375" bestFit="1" customWidth="1"/>
    <col min="6" max="6" width="17.42578125" customWidth="1"/>
    <col min="9" max="9" width="20.7109375" bestFit="1" customWidth="1"/>
    <col min="10" max="10" width="10.28515625" bestFit="1" customWidth="1"/>
  </cols>
  <sheetData>
    <row r="1" spans="1:10" ht="18.75" x14ac:dyDescent="0.3">
      <c r="A1" s="2" t="s">
        <v>3</v>
      </c>
      <c r="I1" s="2" t="s">
        <v>17</v>
      </c>
    </row>
    <row r="3" spans="1:10" x14ac:dyDescent="0.25">
      <c r="A3" t="s">
        <v>1</v>
      </c>
      <c r="B3" t="s">
        <v>2</v>
      </c>
      <c r="C3" t="s">
        <v>4</v>
      </c>
      <c r="D3" t="s">
        <v>28</v>
      </c>
      <c r="I3" s="18" t="s">
        <v>18</v>
      </c>
      <c r="J3" s="22">
        <v>300</v>
      </c>
    </row>
    <row r="4" spans="1:10" x14ac:dyDescent="0.25">
      <c r="A4" s="19">
        <v>1</v>
      </c>
      <c r="B4" s="19" t="s">
        <v>5</v>
      </c>
      <c r="C4" s="16">
        <v>550</v>
      </c>
      <c r="D4" s="17">
        <v>0.5</v>
      </c>
      <c r="I4" s="18" t="s">
        <v>44</v>
      </c>
      <c r="J4" s="23">
        <v>0.4</v>
      </c>
    </row>
    <row r="5" spans="1:10" x14ac:dyDescent="0.25">
      <c r="A5" s="19">
        <v>2</v>
      </c>
      <c r="B5" s="19" t="s">
        <v>6</v>
      </c>
      <c r="C5" s="16">
        <v>680</v>
      </c>
      <c r="D5" s="17">
        <v>0.6</v>
      </c>
      <c r="I5" s="18" t="s">
        <v>23</v>
      </c>
      <c r="J5" s="24">
        <f>(Pris_time/(1-Time_MarkUp))</f>
        <v>500</v>
      </c>
    </row>
    <row r="6" spans="1:10" x14ac:dyDescent="0.25">
      <c r="A6" s="19">
        <v>3</v>
      </c>
      <c r="B6" s="19" t="s">
        <v>7</v>
      </c>
      <c r="C6" s="16">
        <v>1200</v>
      </c>
      <c r="D6" s="17">
        <v>0.5</v>
      </c>
      <c r="I6" s="18" t="s">
        <v>20</v>
      </c>
      <c r="J6" s="25">
        <f>Timepris/Pris_time</f>
        <v>1.6666666666666667</v>
      </c>
    </row>
    <row r="7" spans="1:10" x14ac:dyDescent="0.25">
      <c r="A7" s="19">
        <v>4</v>
      </c>
      <c r="B7" s="19" t="s">
        <v>8</v>
      </c>
      <c r="C7" s="16">
        <v>1900</v>
      </c>
      <c r="D7" s="17">
        <v>0.4</v>
      </c>
    </row>
    <row r="8" spans="1:10" x14ac:dyDescent="0.25">
      <c r="A8" s="19">
        <v>5</v>
      </c>
      <c r="B8" s="19" t="s">
        <v>9</v>
      </c>
      <c r="C8" s="16">
        <v>2700</v>
      </c>
      <c r="D8" s="17">
        <v>0.4</v>
      </c>
    </row>
    <row r="9" spans="1:10" x14ac:dyDescent="0.25">
      <c r="A9" s="19">
        <v>6</v>
      </c>
      <c r="B9" s="19" t="s">
        <v>10</v>
      </c>
      <c r="C9" s="16">
        <v>3500</v>
      </c>
      <c r="D9" s="17">
        <v>0.45</v>
      </c>
    </row>
    <row r="10" spans="1:10" x14ac:dyDescent="0.25">
      <c r="A10" s="19">
        <v>7</v>
      </c>
      <c r="B10" s="19" t="s">
        <v>11</v>
      </c>
      <c r="C10" s="16">
        <v>450</v>
      </c>
      <c r="D10" s="17">
        <v>0.6</v>
      </c>
    </row>
    <row r="11" spans="1:10" x14ac:dyDescent="0.25">
      <c r="A11" s="19">
        <v>8</v>
      </c>
      <c r="B11" s="19" t="s">
        <v>12</v>
      </c>
      <c r="C11" s="16">
        <v>980</v>
      </c>
      <c r="D11" s="17">
        <v>0.6</v>
      </c>
    </row>
    <row r="12" spans="1:10" x14ac:dyDescent="0.25">
      <c r="A12" s="19">
        <v>9</v>
      </c>
      <c r="B12" s="19" t="s">
        <v>13</v>
      </c>
      <c r="C12" s="16">
        <v>1490</v>
      </c>
      <c r="D12" s="17">
        <v>0.6</v>
      </c>
    </row>
    <row r="13" spans="1:10" x14ac:dyDescent="0.25">
      <c r="A13" s="19">
        <v>10</v>
      </c>
      <c r="B13" s="19" t="s">
        <v>14</v>
      </c>
      <c r="C13" s="16">
        <v>200</v>
      </c>
      <c r="D13" s="17">
        <v>0.7</v>
      </c>
    </row>
    <row r="14" spans="1:10" x14ac:dyDescent="0.25">
      <c r="A14" s="19">
        <v>11</v>
      </c>
      <c r="B14" s="19" t="s">
        <v>15</v>
      </c>
      <c r="C14" s="16">
        <v>400</v>
      </c>
      <c r="D14" s="17">
        <v>0.7</v>
      </c>
    </row>
    <row r="15" spans="1:10" x14ac:dyDescent="0.25">
      <c r="A15" s="19">
        <v>12</v>
      </c>
      <c r="B15" s="19" t="s">
        <v>16</v>
      </c>
      <c r="C15" s="16">
        <v>600</v>
      </c>
      <c r="D15" s="17">
        <v>0.65</v>
      </c>
    </row>
    <row r="16" spans="1:10" x14ac:dyDescent="0.25">
      <c r="A16" s="19">
        <v>13</v>
      </c>
      <c r="B16" s="19" t="s">
        <v>41</v>
      </c>
      <c r="C16" s="16">
        <v>750</v>
      </c>
      <c r="D16" s="17">
        <v>0.65</v>
      </c>
    </row>
    <row r="17" spans="1:4" x14ac:dyDescent="0.25">
      <c r="A17" s="20">
        <v>14</v>
      </c>
      <c r="B17" s="20" t="s">
        <v>45</v>
      </c>
      <c r="C17" s="21">
        <v>250</v>
      </c>
      <c r="D17" s="34">
        <v>0.7</v>
      </c>
    </row>
  </sheetData>
  <dataValidations disablePrompts="1" count="1">
    <dataValidation type="list" allowBlank="1" showInputMessage="1" showErrorMessage="1" sqref="F3" xr:uid="{656C60EE-EDC7-421F-ACC8-43217CD3C7F0}">
      <formula1>Vare</formula1>
    </dataValidation>
  </dataValidations>
  <pageMargins left="0.7" right="0.7" top="0.75" bottom="0.75" header="0.3" footer="0.3"/>
  <drawing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E356971E-DD0E-44B3-B2AF-923A7E61CA21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Beregner</vt:lpstr>
      <vt:lpstr>Indkøbspriser</vt:lpstr>
      <vt:lpstr>Indkøbspris</vt:lpstr>
      <vt:lpstr>Markup</vt:lpstr>
      <vt:lpstr>Pris_time</vt:lpstr>
      <vt:lpstr>Time_MarkUp</vt:lpstr>
      <vt:lpstr>Timepris</vt:lpstr>
      <vt:lpstr>Vare</vt:lpstr>
      <vt:lpstr>Varenr.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Lorentz How Aarhus</dc:creator>
  <cp:lastModifiedBy>Lorentz How Aarhus</cp:lastModifiedBy>
  <dcterms:created xsi:type="dcterms:W3CDTF">2018-09-25T14:41:31Z</dcterms:created>
  <dcterms:modified xsi:type="dcterms:W3CDTF">2019-03-26T14:00:46Z</dcterms:modified>
</cp:coreProperties>
</file>